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839bu-fp01\RPRJ\ESO\1839-HON\Applications,Worksheets, and Flyers\Commercial PY25\Worksheets\"/>
    </mc:Choice>
  </mc:AlternateContent>
  <xr:revisionPtr revIDLastSave="0" documentId="13_ncr:1_{031B21EB-469A-4A88-9234-E089BF72E2D1}" xr6:coauthVersionLast="47" xr6:coauthVersionMax="47" xr10:uidLastSave="{00000000-0000-0000-0000-000000000000}"/>
  <workbookProtection workbookAlgorithmName="SHA-512" workbookHashValue="ybsesrtzOiHOtOszHzkcUKao/BRFSUsMDouNSxWX880N2PrN4not9z5QerqvUsXwM2FxbtMYQssyEe3QfMHFpg==" workbookSaltValue="ItJDMG2x9ivkMnbHjFx/rg==" workbookSpinCount="100000" lockStructure="1"/>
  <bookViews>
    <workbookView xWindow="28680" yWindow="-120" windowWidth="29040" windowHeight="15720" xr2:uid="{00000000-000D-0000-FFFF-FFFF00000000}"/>
  </bookViews>
  <sheets>
    <sheet name="Summary" sheetId="1" r:id="rId1"/>
    <sheet name="VFD Compressor" sheetId="10" r:id="rId2"/>
    <sheet name="Air Receiver Tank" sheetId="15" r:id="rId3"/>
    <sheet name="No-Loss Condensate Drain" sheetId="13" r:id="rId4"/>
    <sheet name="Lookups" sheetId="11" state="hidden" r:id="rId5"/>
  </sheets>
  <definedNames>
    <definedName name="Baseline_Control_Type">Lookups!$H$3:$H$7</definedName>
    <definedName name="Compressor_Type">Lookups!$O$3:$O$5</definedName>
    <definedName name="Control_Type">Lookups!$Q$3:$Q$10</definedName>
    <definedName name="Shift">Lookups!$B$3:$B$7</definedName>
    <definedName name="Tank_Capacity">Lookups!$M$4:$M$8</definedName>
    <definedName name="Times">Lookups!$F$3:$F$98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  <c r="E14" i="1"/>
  <c r="L7" i="15" a="1"/>
  <c r="L7" i="15" s="1"/>
  <c r="U7" i="15" s="1" a="1"/>
  <c r="U7" i="15" s="1"/>
  <c r="L8" i="15" a="1"/>
  <c r="L8" i="15" s="1"/>
  <c r="U8" i="15" s="1" a="1"/>
  <c r="U8" i="15" s="1"/>
  <c r="H7" i="15" a="1"/>
  <c r="H7" i="15" s="1"/>
  <c r="I8" i="10" a="1"/>
  <c r="I8" i="10" s="1"/>
  <c r="I7" i="10" a="1"/>
  <c r="I7" i="10" s="1"/>
  <c r="I9" i="10" a="1"/>
  <c r="I9" i="10" s="1"/>
  <c r="I10" i="10" a="1"/>
  <c r="I10" i="10" s="1"/>
  <c r="I11" i="10" a="1"/>
  <c r="I11" i="10" s="1"/>
  <c r="I12" i="10" a="1"/>
  <c r="I12" i="10"/>
  <c r="I13" i="10" a="1"/>
  <c r="I13" i="10" s="1"/>
  <c r="I14" i="10" a="1"/>
  <c r="I14" i="10"/>
  <c r="I15" i="10" a="1"/>
  <c r="I15" i="10" s="1"/>
  <c r="I16" i="10" a="1"/>
  <c r="I16" i="10" s="1"/>
  <c r="I17" i="10" a="1"/>
  <c r="I17" i="10" s="1"/>
  <c r="R8" i="10" a="1"/>
  <c r="R8" i="10" s="1"/>
  <c r="L9" i="15" l="1" a="1"/>
  <c r="L9" i="15" s="1"/>
  <c r="U9" i="15" s="1" a="1"/>
  <c r="U9" i="15" s="1"/>
  <c r="L10" i="15" a="1"/>
  <c r="L10" i="15" s="1"/>
  <c r="U10" i="15" s="1" a="1"/>
  <c r="U10" i="15" s="1"/>
  <c r="L11" i="15" a="1"/>
  <c r="L11" i="15" s="1"/>
  <c r="U11" i="15" s="1" a="1"/>
  <c r="U11" i="15" s="1"/>
  <c r="L12" i="15" a="1"/>
  <c r="L12" i="15" s="1"/>
  <c r="U12" i="15" s="1" a="1"/>
  <c r="U12" i="15" s="1"/>
  <c r="L13" i="15" a="1"/>
  <c r="L13" i="15" s="1"/>
  <c r="U13" i="15" s="1" a="1"/>
  <c r="U13" i="15" s="1"/>
  <c r="L14" i="15" a="1"/>
  <c r="L14" i="15" s="1"/>
  <c r="U14" i="15" s="1" a="1"/>
  <c r="U14" i="15" s="1"/>
  <c r="L15" i="15" a="1"/>
  <c r="L15" i="15" s="1"/>
  <c r="U15" i="15" s="1" a="1"/>
  <c r="U15" i="15" s="1"/>
  <c r="L16" i="15" a="1"/>
  <c r="L16" i="15" s="1"/>
  <c r="U16" i="15" s="1" a="1"/>
  <c r="U16" i="15" s="1"/>
  <c r="L17" i="15" a="1"/>
  <c r="L17" i="15" s="1"/>
  <c r="U17" i="15" s="1" a="1"/>
  <c r="U17" i="15" s="1"/>
  <c r="H9" i="15" a="1"/>
  <c r="H9" i="15" s="1"/>
  <c r="H10" i="15" a="1"/>
  <c r="H10" i="15" s="1"/>
  <c r="H11" i="15" a="1"/>
  <c r="H11" i="15" s="1"/>
  <c r="H12" i="15" a="1"/>
  <c r="H12" i="15" s="1"/>
  <c r="H13" i="15" a="1"/>
  <c r="H13" i="15" s="1"/>
  <c r="H14" i="15" a="1"/>
  <c r="H14" i="15" s="1"/>
  <c r="H15" i="15" a="1"/>
  <c r="H15" i="15" s="1"/>
  <c r="H16" i="15" a="1"/>
  <c r="H16" i="15" s="1"/>
  <c r="H17" i="15" a="1"/>
  <c r="H17" i="15" s="1"/>
  <c r="H8" i="15" a="1"/>
  <c r="H8" i="15" s="1"/>
  <c r="U18" i="15" l="1"/>
  <c r="G14" i="1" s="1"/>
  <c r="R9" i="10" l="1" a="1"/>
  <c r="R9" i="10" s="1"/>
  <c r="R10" i="10" a="1"/>
  <c r="R10" i="10" s="1"/>
  <c r="R11" i="10" a="1"/>
  <c r="R11" i="10" s="1"/>
  <c r="R12" i="10" a="1"/>
  <c r="R12" i="10" s="1"/>
  <c r="R13" i="10" a="1"/>
  <c r="R13" i="10" s="1"/>
  <c r="R14" i="10" a="1"/>
  <c r="R14" i="10" s="1"/>
  <c r="R15" i="10" a="1"/>
  <c r="R15" i="10" s="1"/>
  <c r="R16" i="10" a="1"/>
  <c r="R16" i="10" s="1"/>
  <c r="R17" i="10" a="1"/>
  <c r="R17" i="10" s="1"/>
  <c r="R7" i="10" a="1"/>
  <c r="R7" i="10" s="1"/>
  <c r="I7" i="13" l="1" a="1"/>
  <c r="I7" i="13" s="1"/>
  <c r="J7" i="13" s="1"/>
  <c r="I6" i="13" a="1"/>
  <c r="I6" i="13" s="1"/>
  <c r="J6" i="13" s="1"/>
  <c r="I8" i="13" a="1"/>
  <c r="I8" i="13" s="1"/>
  <c r="H8" i="13" s="1"/>
  <c r="I9" i="13" a="1"/>
  <c r="I9" i="13" s="1"/>
  <c r="H9" i="13" s="1"/>
  <c r="I10" i="13" a="1"/>
  <c r="I10" i="13" s="1"/>
  <c r="H10" i="13" s="1"/>
  <c r="I11" i="13" a="1"/>
  <c r="I11" i="13" s="1"/>
  <c r="H11" i="13" s="1"/>
  <c r="I12" i="13" a="1"/>
  <c r="I12" i="13" s="1"/>
  <c r="J12" i="13" s="1"/>
  <c r="I13" i="13" a="1"/>
  <c r="I13" i="13" s="1"/>
  <c r="H13" i="13" s="1"/>
  <c r="I14" i="13" a="1"/>
  <c r="I14" i="13" s="1"/>
  <c r="H14" i="13" s="1"/>
  <c r="I15" i="13" a="1"/>
  <c r="I15" i="13" s="1"/>
  <c r="H15" i="13" s="1"/>
  <c r="I16" i="13" a="1"/>
  <c r="I16" i="13" s="1"/>
  <c r="H16" i="13" s="1"/>
  <c r="K7" i="13" a="1"/>
  <c r="K7" i="13" s="1"/>
  <c r="K17" i="13" s="1"/>
  <c r="G20" i="1" s="1"/>
  <c r="K8" i="13" a="1"/>
  <c r="K8" i="13" s="1"/>
  <c r="K9" i="13" a="1"/>
  <c r="K9" i="13" s="1"/>
  <c r="K10" i="13" a="1"/>
  <c r="K10" i="13" s="1"/>
  <c r="K11" i="13" a="1"/>
  <c r="K11" i="13" s="1"/>
  <c r="K12" i="13" a="1"/>
  <c r="K12" i="13" s="1"/>
  <c r="K13" i="13" a="1"/>
  <c r="K13" i="13" s="1"/>
  <c r="K14" i="13" a="1"/>
  <c r="K14" i="13" s="1"/>
  <c r="K15" i="13" a="1"/>
  <c r="K15" i="13" s="1"/>
  <c r="K16" i="13" a="1"/>
  <c r="K16" i="13" s="1"/>
  <c r="K6" i="13" a="1"/>
  <c r="K6" i="13" s="1"/>
  <c r="H6" i="13" l="1"/>
  <c r="J16" i="13"/>
  <c r="J15" i="13"/>
  <c r="J14" i="13"/>
  <c r="J13" i="13"/>
  <c r="H12" i="13"/>
  <c r="J11" i="13"/>
  <c r="J10" i="13"/>
  <c r="J9" i="13"/>
  <c r="J8" i="13"/>
  <c r="H7" i="13"/>
  <c r="R18" i="10"/>
  <c r="G8" i="1" l="1"/>
  <c r="G25" i="1" s="1"/>
  <c r="E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Ngo, Vinh-Phong N. [US-US]</author>
  </authors>
  <commentList>
    <comment ref="E8" authorId="0" shapeId="0" xr:uid="{26BC210F-279C-47A0-A0D8-C415A1026186}">
      <text>
        <r>
          <rPr>
            <b/>
            <sz val="9"/>
            <color indexed="81"/>
            <rFont val="Tahoma"/>
            <family val="2"/>
          </rPr>
          <t>Click to fill out the corresponding tab.</t>
        </r>
      </text>
    </comment>
    <comment ref="E14" authorId="0" shapeId="0" xr:uid="{CC4D044A-3ADC-4200-BB9D-90989C1F8C40}">
      <text>
        <r>
          <rPr>
            <b/>
            <sz val="9"/>
            <color indexed="81"/>
            <rFont val="Tahoma"/>
            <family val="2"/>
          </rPr>
          <t>Click to fill out the corresponding tab.</t>
        </r>
      </text>
    </comment>
    <comment ref="E20" authorId="0" shapeId="0" xr:uid="{E7DD746D-7845-468F-9973-AE6F79F1F476}">
      <text>
        <r>
          <rPr>
            <b/>
            <sz val="9"/>
            <color indexed="81"/>
            <rFont val="Tahoma"/>
            <family val="2"/>
          </rPr>
          <t>Click to fill out the corresponding tab.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<sst xmlns="http://schemas.openxmlformats.org/spreadsheetml/2006/main" count="161" uniqueCount="81">
  <si>
    <t>Account Name:</t>
  </si>
  <si>
    <t>Total Incentive</t>
  </si>
  <si>
    <t>Total Incentive Requested:</t>
  </si>
  <si>
    <t>Project Name:</t>
  </si>
  <si>
    <t>Qty</t>
  </si>
  <si>
    <t>Incentive per Qty</t>
  </si>
  <si>
    <t>Qualifying Equipment</t>
  </si>
  <si>
    <t>ACME ECM123</t>
  </si>
  <si>
    <t>HP</t>
  </si>
  <si>
    <t>Manufacturer / Model #</t>
  </si>
  <si>
    <t>Equipment &amp; Eligibility Requirements</t>
  </si>
  <si>
    <t>Unknown</t>
  </si>
  <si>
    <t>Back to Summary Page</t>
  </si>
  <si>
    <r>
      <rPr>
        <b/>
        <sz val="14"/>
        <rFont val="Calibri"/>
        <family val="2"/>
      </rPr>
      <t xml:space="preserve">Commercial Compressed Air Worksheet
</t>
    </r>
    <r>
      <rPr>
        <sz val="12"/>
        <rFont val="Calibri"/>
        <family val="2"/>
      </rPr>
      <t xml:space="preserve">Effective </t>
    </r>
    <r>
      <rPr>
        <sz val="12"/>
        <color rgb="FFFF0000"/>
        <rFont val="Calibri"/>
        <family val="2"/>
      </rPr>
      <t>July 1, 2025</t>
    </r>
    <r>
      <rPr>
        <sz val="12"/>
        <rFont val="Calibri"/>
        <family val="2"/>
      </rPr>
      <t xml:space="preserve"> to </t>
    </r>
    <r>
      <rPr>
        <sz val="12"/>
        <color rgb="FFFF0000"/>
        <rFont val="Calibri"/>
        <family val="2"/>
      </rPr>
      <t>June 30, 2026</t>
    </r>
    <r>
      <rPr>
        <sz val="12"/>
        <rFont val="Calibri"/>
        <family val="2"/>
      </rPr>
      <t>.</t>
    </r>
    <r>
      <rPr>
        <sz val="8"/>
        <rFont val="Calibri"/>
        <family val="2"/>
      </rPr>
      <t xml:space="preserve"> </t>
    </r>
    <r>
      <rPr>
        <sz val="6"/>
        <rFont val="Calibri"/>
        <family val="2"/>
      </rPr>
      <t>(WKS_C_Compressed_Air_PY25_1AZ)</t>
    </r>
    <r>
      <rPr>
        <sz val="8"/>
        <rFont val="Calibri"/>
        <family val="2"/>
      </rPr>
      <t xml:space="preserve">
</t>
    </r>
    <r>
      <rPr>
        <i/>
        <sz val="10"/>
        <rFont val="Calibri"/>
        <family val="2"/>
      </rPr>
      <t>Hawaii Energy's mission is to empower island families and businesses to make smart energy choices that reduce energy consumption, save money and pursue a 100% clean energy future.</t>
    </r>
  </si>
  <si>
    <t>Variable Frequency Drive (VFD) Air Compressor</t>
  </si>
  <si>
    <t>Shift</t>
  </si>
  <si>
    <t>One Shift</t>
  </si>
  <si>
    <t>Inlet Modulating with Blowdown</t>
  </si>
  <si>
    <t>Two Shifts</t>
  </si>
  <si>
    <t>Three Shifts</t>
  </si>
  <si>
    <t>Continual Operation</t>
  </si>
  <si>
    <t>Times</t>
  </si>
  <si>
    <t>Quantity</t>
  </si>
  <si>
    <t>System Annual Operating Hours</t>
  </si>
  <si>
    <t>Existing Control Type</t>
  </si>
  <si>
    <t>Load/Unload</t>
  </si>
  <si>
    <t>1 gal/CFM</t>
  </si>
  <si>
    <t>3 gal/CFM</t>
  </si>
  <si>
    <t>4 gal/CFM</t>
  </si>
  <si>
    <t>5 gal/CFM</t>
  </si>
  <si>
    <t>• Compressors between 10-75 HP are eligible. Compressors greater than 75 HP should be evaluated using a custom approach.</t>
  </si>
  <si>
    <t>• Only one compressor per compressed air distribution system is eligible and must operate under 90% load capacity.</t>
  </si>
  <si>
    <t>• Compressed air system must be operational and operate at least 1,500 hours annually.</t>
  </si>
  <si>
    <t>Air Receiver Tank</t>
  </si>
  <si>
    <t>• Compressed air systems between 10-75 HP are eligible. Systems greater than 75 HP should be evaluated using a custom approach.</t>
  </si>
  <si>
    <t>• Must meet or exceed a minimum size of 5 gal/CFM rated capacity of all active compressors.</t>
  </si>
  <si>
    <t>System HP</t>
  </si>
  <si>
    <t>System Control Type</t>
  </si>
  <si>
    <t>No-Loss Condensate Drain</t>
  </si>
  <si>
    <t>Incentive per drain</t>
  </si>
  <si>
    <t>• Timed drains are not eligible.</t>
  </si>
  <si>
    <t>• Replacement or upgrades of existing no-loss drains are not eligible.</t>
  </si>
  <si>
    <t>Compressor Type</t>
  </si>
  <si>
    <t>Reciprocating</t>
  </si>
  <si>
    <t>Screw</t>
  </si>
  <si>
    <t>Control Type</t>
  </si>
  <si>
    <t>kW/CFM</t>
  </si>
  <si>
    <t>On/Off</t>
  </si>
  <si>
    <t>Inlet Modulating</t>
  </si>
  <si>
    <t>Inlet Modulating with Unloading</t>
  </si>
  <si>
    <t>Variable Displacement</t>
  </si>
  <si>
    <t>Variable Frequency Drive</t>
  </si>
  <si>
    <t>Peak Demand Savings</t>
  </si>
  <si>
    <t>1st Year Energy Savings</t>
  </si>
  <si>
    <t>Lifetime Energy Savings</t>
  </si>
  <si>
    <t>Storage Ratio</t>
  </si>
  <si>
    <t>Compressor</t>
  </si>
  <si>
    <t>Operation</t>
  </si>
  <si>
    <t>Size</t>
  </si>
  <si>
    <t>Loading Percentage</t>
  </si>
  <si>
    <t>Weekday First Shift Start</t>
  </si>
  <si>
    <t>Weekday Last Shift End</t>
  </si>
  <si>
    <t>System Capacity</t>
  </si>
  <si>
    <t># of Shifts</t>
  </si>
  <si>
    <t>Incentive</t>
  </si>
  <si>
    <t>per HP</t>
  </si>
  <si>
    <t>Total</t>
  </si>
  <si>
    <t>Savings</t>
  </si>
  <si>
    <t>1st Year Energy (kWh)</t>
  </si>
  <si>
    <t>Peak Demand (kW)</t>
  </si>
  <si>
    <t>Lifetime Energy (kWh)</t>
  </si>
  <si>
    <t>per gallon</t>
  </si>
  <si>
    <t>Storage Ratios</t>
  </si>
  <si>
    <t>Existing Reciever Tank</t>
  </si>
  <si>
    <t>Existing Receiver Tank</t>
  </si>
  <si>
    <t>New Receiver Tank</t>
  </si>
  <si>
    <t>2 gal/CFM</t>
  </si>
  <si>
    <t>Control Types</t>
  </si>
  <si>
    <t>Compressor Factor</t>
  </si>
  <si>
    <t>Annual Hours</t>
  </si>
  <si>
    <t>Coincidence Factor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</si>
</sst>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\$\ 0.00"/>
    <numFmt numFmtId="165" formatCode="_(* #,##0_);_(* \(#,##0\);_(* &quot;-&quot;??_);_(@_)"/>
    <numFmt numFmtId="166" formatCode="\$\ 0.00\ &quot;/ HP&quot;"/>
    <numFmt numFmtId="167" formatCode="\ 0&quot; gallons&quot;"/>
    <numFmt numFmtId="168" formatCode="\$\ 0.00\ &quot;/ drain&quot;"/>
    <numFmt numFmtId="169" formatCode="\$\ 0.00\ &quot;/ gallon&quot;"/>
    <numFmt numFmtId="170" formatCode="#,##0.000"/>
    <numFmt numFmtId="171" formatCode="#,##0.000\ &quot; kW&quot;"/>
    <numFmt numFmtId="172" formatCode="#,##0.00\ &quot; kWh&quot;"/>
    <numFmt numFmtId="173" formatCode="\ 0&quot; CFM&quot;"/>
    <numFmt numFmtId="174" formatCode="\ 0.0&quot; gal/CFM&quot;"/>
    <numFmt numFmtId="175" formatCode="\ 0&quot; HP&quot;"/>
    <numFmt numFmtId="176" formatCode="\ 0&quot; drains&quot;"/>
    <numFmt numFmtId="177" formatCode="0.000"/>
  </numFmts>
  <fonts count="41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b/>
      <sz val="14"/>
      <name val="Calibri"/>
      <family val="2"/>
    </font>
    <font>
      <sz val="8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b/>
      <sz val="10"/>
      <name val="Calibri"/>
      <family val="2"/>
    </font>
    <font>
      <sz val="9"/>
      <color rgb="FF00000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12"/>
      <color rgb="FFFFFFFF"/>
      <name val="Calibri"/>
      <family val="2"/>
    </font>
    <font>
      <sz val="12"/>
      <name val="Calibri"/>
      <family val="2"/>
    </font>
    <font>
      <sz val="12"/>
      <color rgb="FFFF0000"/>
      <name val="Calibri"/>
      <family val="2"/>
    </font>
    <font>
      <sz val="6"/>
      <name val="Calibri"/>
      <family val="2"/>
    </font>
    <font>
      <i/>
      <sz val="10"/>
      <name val="Calibri"/>
      <family val="2"/>
    </font>
    <font>
      <b/>
      <i/>
      <sz val="10"/>
      <name val="Calibri"/>
      <family val="2"/>
    </font>
    <font>
      <b/>
      <sz val="10"/>
      <color theme="0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rgb="FF3F3F3F"/>
      <name val="Calibri"/>
      <family val="2"/>
      <scheme val="minor"/>
    </font>
    <font>
      <u/>
      <sz val="10"/>
      <color theme="10"/>
      <name val="Times New Roman"/>
      <family val="1"/>
    </font>
    <font>
      <b/>
      <sz val="9"/>
      <color indexed="81"/>
      <name val="Tahoma"/>
      <family val="2"/>
    </font>
    <font>
      <sz val="10"/>
      <color rgb="FF000000"/>
      <name val="Times New Roman"/>
      <family val="1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8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Times New Roman"/>
      <family val="1"/>
    </font>
    <font>
      <sz val="10"/>
      <color rgb="FF000000"/>
      <name val="Times New Roman"/>
      <family val="1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000000"/>
      </patternFill>
    </fill>
    <fill>
      <patternFill patternType="solid">
        <fgColor rgb="FFE1EED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CE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3" fillId="0" borderId="0"/>
    <xf numFmtId="44" fontId="3" fillId="0" borderId="0" applyFont="0" applyFill="0" applyBorder="0" applyAlignment="0" applyProtection="0"/>
    <xf numFmtId="0" fontId="27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0" fontId="2" fillId="0" borderId="0"/>
    <xf numFmtId="9" fontId="29" fillId="0" borderId="0" applyFont="0" applyFill="0" applyBorder="0" applyAlignment="0" applyProtection="0"/>
  </cellStyleXfs>
  <cellXfs count="125">
    <xf numFmtId="0" fontId="0" fillId="0" borderId="0" xfId="0" applyFill="1" applyBorder="1" applyAlignment="1">
      <alignment horizontal="left" vertical="top"/>
    </xf>
    <xf numFmtId="0" fontId="4" fillId="0" borderId="0" xfId="0" applyFont="1" applyFill="1" applyBorder="1" applyAlignment="1" applyProtection="1">
      <alignment horizontal="left" vertical="center"/>
    </xf>
    <xf numFmtId="0" fontId="8" fillId="0" borderId="0" xfId="0" applyFont="1" applyFill="1" applyBorder="1" applyAlignment="1" applyProtection="1">
      <alignment horizontal="right" vertical="center" wrapText="1"/>
    </xf>
    <xf numFmtId="0" fontId="8" fillId="0" borderId="0" xfId="0" applyFont="1" applyFill="1" applyBorder="1" applyAlignment="1" applyProtection="1">
      <alignment horizontal="right" vertical="center"/>
    </xf>
    <xf numFmtId="0" fontId="8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/>
    </xf>
    <xf numFmtId="164" fontId="11" fillId="0" borderId="0" xfId="0" applyNumberFormat="1" applyFont="1" applyFill="1" applyBorder="1" applyAlignment="1" applyProtection="1">
      <alignment horizontal="center" vertical="center" shrinkToFit="1"/>
    </xf>
    <xf numFmtId="0" fontId="0" fillId="6" borderId="3" xfId="0" applyFont="1" applyFill="1" applyBorder="1" applyAlignment="1" applyProtection="1">
      <alignment vertical="center"/>
    </xf>
    <xf numFmtId="0" fontId="9" fillId="0" borderId="0" xfId="0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horizontal="center" vertical="center"/>
    </xf>
    <xf numFmtId="0" fontId="4" fillId="5" borderId="3" xfId="0" applyFont="1" applyFill="1" applyBorder="1" applyAlignment="1" applyProtection="1">
      <alignment horizontal="left" vertical="center"/>
    </xf>
    <xf numFmtId="0" fontId="20" fillId="2" borderId="6" xfId="0" applyFont="1" applyFill="1" applyBorder="1" applyAlignment="1" applyProtection="1">
      <alignment horizontal="right" vertical="center" wrapText="1"/>
    </xf>
    <xf numFmtId="0" fontId="4" fillId="5" borderId="5" xfId="0" applyFont="1" applyFill="1" applyBorder="1" applyAlignment="1" applyProtection="1">
      <alignment horizontal="left" vertical="center"/>
    </xf>
    <xf numFmtId="44" fontId="12" fillId="3" borderId="6" xfId="0" applyNumberFormat="1" applyFont="1" applyFill="1" applyBorder="1" applyAlignment="1" applyProtection="1">
      <alignment horizontal="center" vertical="center" shrinkToFit="1"/>
    </xf>
    <xf numFmtId="44" fontId="20" fillId="2" borderId="6" xfId="0" applyNumberFormat="1" applyFont="1" applyFill="1" applyBorder="1" applyAlignment="1" applyProtection="1">
      <alignment vertical="center" wrapText="1"/>
    </xf>
    <xf numFmtId="0" fontId="14" fillId="0" borderId="0" xfId="0" applyFont="1" applyFill="1" applyBorder="1" applyAlignment="1" applyProtection="1">
      <alignment horizontal="left" vertical="center" wrapText="1"/>
    </xf>
    <xf numFmtId="0" fontId="13" fillId="0" borderId="0" xfId="0" applyFont="1" applyFill="1" applyBorder="1" applyAlignment="1" applyProtection="1">
      <alignment horizontal="left" vertical="center" wrapText="1"/>
    </xf>
    <xf numFmtId="0" fontId="19" fillId="0" borderId="0" xfId="0" applyFont="1" applyFill="1" applyBorder="1" applyAlignment="1" applyProtection="1">
      <alignment vertical="center" wrapText="1"/>
    </xf>
    <xf numFmtId="0" fontId="19" fillId="0" borderId="0" xfId="0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horizontal="left" vertical="center" wrapText="1" indent="1"/>
    </xf>
    <xf numFmtId="44" fontId="11" fillId="0" borderId="1" xfId="0" applyNumberFormat="1" applyFont="1" applyFill="1" applyBorder="1" applyAlignment="1" applyProtection="1">
      <alignment horizontal="left" vertical="center" shrinkToFit="1"/>
    </xf>
    <xf numFmtId="0" fontId="27" fillId="0" borderId="0" xfId="3" applyAlignment="1" applyProtection="1">
      <alignment vertical="top" wrapText="1"/>
      <protection locked="0"/>
    </xf>
    <xf numFmtId="0" fontId="3" fillId="0" borderId="0" xfId="1" applyAlignment="1" applyProtection="1">
      <alignment vertical="top" wrapText="1"/>
    </xf>
    <xf numFmtId="44" fontId="21" fillId="7" borderId="5" xfId="1" applyNumberFormat="1" applyFont="1" applyFill="1" applyBorder="1" applyAlignment="1" applyProtection="1">
      <alignment vertical="top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30" fillId="0" borderId="0" xfId="5" applyFont="1" applyAlignment="1">
      <alignment horizontal="left"/>
    </xf>
    <xf numFmtId="0" fontId="31" fillId="0" borderId="0" xfId="5" applyFont="1"/>
    <xf numFmtId="0" fontId="30" fillId="0" borderId="2" xfId="5" applyFont="1" applyBorder="1"/>
    <xf numFmtId="0" fontId="31" fillId="0" borderId="1" xfId="5" applyFont="1" applyBorder="1"/>
    <xf numFmtId="0" fontId="32" fillId="0" borderId="1" xfId="5" applyFont="1" applyBorder="1" applyAlignment="1">
      <alignment vertical="center"/>
    </xf>
    <xf numFmtId="0" fontId="32" fillId="0" borderId="0" xfId="5" applyFont="1" applyAlignment="1">
      <alignment vertical="center"/>
    </xf>
    <xf numFmtId="18" fontId="24" fillId="8" borderId="14" xfId="1" applyNumberFormat="1" applyFont="1" applyFill="1" applyBorder="1" applyAlignment="1" applyProtection="1">
      <alignment horizontal="center" vertical="top" wrapText="1"/>
    </xf>
    <xf numFmtId="18" fontId="30" fillId="0" borderId="0" xfId="5" applyNumberFormat="1" applyFont="1"/>
    <xf numFmtId="18" fontId="32" fillId="0" borderId="1" xfId="5" applyNumberFormat="1" applyFont="1" applyBorder="1" applyAlignment="1">
      <alignment vertical="center"/>
    </xf>
    <xf numFmtId="18" fontId="31" fillId="0" borderId="1" xfId="5" applyNumberFormat="1" applyFont="1" applyBorder="1"/>
    <xf numFmtId="18" fontId="23" fillId="4" borderId="14" xfId="1" applyNumberFormat="1" applyFont="1" applyFill="1" applyBorder="1" applyAlignment="1" applyProtection="1">
      <alignment horizontal="center" vertical="top" wrapText="1"/>
      <protection locked="0"/>
    </xf>
    <xf numFmtId="165" fontId="31" fillId="0" borderId="1" xfId="4" applyNumberFormat="1" applyFont="1" applyBorder="1"/>
    <xf numFmtId="3" fontId="24" fillId="8" borderId="14" xfId="4" applyNumberFormat="1" applyFont="1" applyFill="1" applyBorder="1" applyAlignment="1" applyProtection="1">
      <alignment horizontal="center" vertical="top" wrapText="1"/>
    </xf>
    <xf numFmtId="0" fontId="30" fillId="0" borderId="0" xfId="5" applyFont="1"/>
    <xf numFmtId="166" fontId="11" fillId="0" borderId="1" xfId="0" applyNumberFormat="1" applyFont="1" applyFill="1" applyBorder="1" applyAlignment="1" applyProtection="1">
      <alignment horizontal="center" vertical="center" shrinkToFit="1"/>
    </xf>
    <xf numFmtId="0" fontId="3" fillId="0" borderId="0" xfId="1" applyAlignment="1" applyProtection="1">
      <alignment vertical="top"/>
    </xf>
    <xf numFmtId="0" fontId="27" fillId="0" borderId="0" xfId="3" applyAlignment="1" applyProtection="1">
      <alignment vertical="top"/>
      <protection locked="0"/>
    </xf>
    <xf numFmtId="0" fontId="24" fillId="8" borderId="1" xfId="1" applyFont="1" applyFill="1" applyBorder="1" applyAlignment="1" applyProtection="1">
      <alignment horizontal="center" vertical="top" wrapText="1"/>
    </xf>
    <xf numFmtId="0" fontId="23" fillId="4" borderId="1" xfId="1" applyFont="1" applyFill="1" applyBorder="1" applyAlignment="1" applyProtection="1">
      <alignment horizontal="center" vertical="top" wrapText="1"/>
      <protection locked="0"/>
    </xf>
    <xf numFmtId="167" fontId="24" fillId="8" borderId="1" xfId="1" applyNumberFormat="1" applyFont="1" applyFill="1" applyBorder="1" applyAlignment="1" applyProtection="1">
      <alignment horizontal="center" vertical="top" wrapText="1"/>
    </xf>
    <xf numFmtId="167" fontId="23" fillId="4" borderId="1" xfId="1" applyNumberFormat="1" applyFont="1" applyFill="1" applyBorder="1" applyAlignment="1" applyProtection="1">
      <alignment horizontal="center" vertical="top" wrapText="1"/>
      <protection locked="0"/>
    </xf>
    <xf numFmtId="3" fontId="23" fillId="4" borderId="14" xfId="1" applyNumberFormat="1" applyFont="1" applyFill="1" applyBorder="1" applyAlignment="1" applyProtection="1">
      <alignment horizontal="center" vertical="top" wrapText="1"/>
      <protection locked="0"/>
    </xf>
    <xf numFmtId="168" fontId="11" fillId="0" borderId="1" xfId="0" applyNumberFormat="1" applyFont="1" applyFill="1" applyBorder="1" applyAlignment="1" applyProtection="1">
      <alignment horizontal="center" vertical="center" shrinkToFit="1"/>
    </xf>
    <xf numFmtId="169" fontId="11" fillId="0" borderId="1" xfId="0" applyNumberFormat="1" applyFont="1" applyFill="1" applyBorder="1" applyAlignment="1" applyProtection="1">
      <alignment horizontal="center" vertical="center" shrinkToFit="1"/>
    </xf>
    <xf numFmtId="0" fontId="36" fillId="0" borderId="1" xfId="0" applyFont="1" applyBorder="1" applyAlignment="1">
      <alignment vertical="center"/>
    </xf>
    <xf numFmtId="170" fontId="36" fillId="0" borderId="1" xfId="0" applyNumberFormat="1" applyFont="1" applyBorder="1" applyAlignment="1">
      <alignment vertical="center"/>
    </xf>
    <xf numFmtId="170" fontId="1" fillId="0" borderId="1" xfId="0" applyNumberFormat="1" applyFont="1" applyBorder="1" applyAlignment="1"/>
    <xf numFmtId="0" fontId="36" fillId="0" borderId="1" xfId="0" applyFont="1" applyBorder="1" applyAlignment="1"/>
    <xf numFmtId="0" fontId="34" fillId="0" borderId="0" xfId="0" applyFont="1" applyBorder="1" applyAlignment="1"/>
    <xf numFmtId="0" fontId="35" fillId="0" borderId="0" xfId="0" applyFont="1" applyBorder="1" applyAlignment="1">
      <alignment vertical="center"/>
    </xf>
    <xf numFmtId="0" fontId="36" fillId="0" borderId="1" xfId="0" applyFont="1" applyBorder="1" applyAlignment="1">
      <alignment horizontal="left" vertical="center"/>
    </xf>
    <xf numFmtId="0" fontId="37" fillId="0" borderId="12" xfId="0" applyFont="1" applyBorder="1" applyAlignment="1"/>
    <xf numFmtId="0" fontId="36" fillId="0" borderId="14" xfId="0" applyFont="1" applyBorder="1" applyAlignment="1">
      <alignment vertical="center"/>
    </xf>
    <xf numFmtId="0" fontId="36" fillId="0" borderId="14" xfId="0" applyFont="1" applyBorder="1" applyAlignment="1">
      <alignment horizontal="left" vertical="center"/>
    </xf>
    <xf numFmtId="0" fontId="36" fillId="0" borderId="12" xfId="0" applyFont="1" applyBorder="1" applyAlignment="1">
      <alignment vertical="center" wrapText="1"/>
    </xf>
    <xf numFmtId="0" fontId="36" fillId="0" borderId="12" xfId="0" quotePrefix="1" applyFont="1" applyBorder="1" applyAlignment="1"/>
    <xf numFmtId="171" fontId="24" fillId="8" borderId="1" xfId="2" applyNumberFormat="1" applyFont="1" applyFill="1" applyBorder="1" applyAlignment="1" applyProtection="1">
      <alignment horizontal="center" vertical="top" wrapText="1"/>
    </xf>
    <xf numFmtId="44" fontId="24" fillId="8" borderId="1" xfId="2" applyFont="1" applyFill="1" applyBorder="1" applyAlignment="1" applyProtection="1">
      <alignment horizontal="center" vertical="top" wrapText="1"/>
    </xf>
    <xf numFmtId="172" fontId="24" fillId="8" borderId="1" xfId="2" applyNumberFormat="1" applyFont="1" applyFill="1" applyBorder="1" applyAlignment="1" applyProtection="1">
      <alignment horizontal="center" vertical="top" wrapText="1"/>
    </xf>
    <xf numFmtId="0" fontId="34" fillId="0" borderId="0" xfId="1" applyFont="1" applyAlignment="1" applyProtection="1">
      <alignment horizontal="center" vertical="top" wrapText="1"/>
    </xf>
    <xf numFmtId="0" fontId="25" fillId="0" borderId="1" xfId="1" applyFont="1" applyBorder="1" applyAlignment="1" applyProtection="1">
      <alignment horizontal="center" vertical="center" wrapText="1"/>
    </xf>
    <xf numFmtId="0" fontId="25" fillId="0" borderId="14" xfId="1" applyFont="1" applyBorder="1" applyAlignment="1" applyProtection="1">
      <alignment horizontal="center" vertical="center" wrapText="1"/>
    </xf>
    <xf numFmtId="0" fontId="34" fillId="0" borderId="0" xfId="1" applyFont="1" applyAlignment="1" applyProtection="1">
      <alignment horizontal="center" vertical="center" wrapText="1"/>
    </xf>
    <xf numFmtId="0" fontId="3" fillId="0" borderId="0" xfId="1" applyAlignment="1" applyProtection="1">
      <alignment vertical="center" wrapText="1"/>
    </xf>
    <xf numFmtId="44" fontId="21" fillId="7" borderId="15" xfId="1" applyNumberFormat="1" applyFont="1" applyFill="1" applyBorder="1" applyAlignment="1" applyProtection="1">
      <alignment vertical="top" wrapText="1"/>
    </xf>
    <xf numFmtId="18" fontId="24" fillId="8" borderId="1" xfId="1" applyNumberFormat="1" applyFont="1" applyFill="1" applyBorder="1" applyAlignment="1" applyProtection="1">
      <alignment horizontal="center" vertical="top" wrapText="1"/>
    </xf>
    <xf numFmtId="173" fontId="24" fillId="8" borderId="1" xfId="1" applyNumberFormat="1" applyFont="1" applyFill="1" applyBorder="1" applyAlignment="1" applyProtection="1">
      <alignment horizontal="center" vertical="top" wrapText="1"/>
    </xf>
    <xf numFmtId="9" fontId="24" fillId="8" borderId="1" xfId="6" applyFont="1" applyFill="1" applyBorder="1" applyAlignment="1" applyProtection="1">
      <alignment horizontal="center" vertical="top" wrapText="1"/>
    </xf>
    <xf numFmtId="3" fontId="24" fillId="8" borderId="1" xfId="4" applyNumberFormat="1" applyFont="1" applyFill="1" applyBorder="1" applyAlignment="1" applyProtection="1">
      <alignment horizontal="center" vertical="top" wrapText="1"/>
    </xf>
    <xf numFmtId="18" fontId="23" fillId="4" borderId="1" xfId="1" applyNumberFormat="1" applyFont="1" applyFill="1" applyBorder="1" applyAlignment="1" applyProtection="1">
      <alignment horizontal="center" vertical="top" wrapText="1"/>
      <protection locked="0"/>
    </xf>
    <xf numFmtId="3" fontId="23" fillId="4" borderId="1" xfId="1" applyNumberFormat="1" applyFont="1" applyFill="1" applyBorder="1" applyAlignment="1" applyProtection="1">
      <alignment horizontal="center" vertical="top" wrapText="1"/>
      <protection locked="0"/>
    </xf>
    <xf numFmtId="9" fontId="23" fillId="4" borderId="1" xfId="6" applyFont="1" applyFill="1" applyBorder="1" applyAlignment="1" applyProtection="1">
      <alignment horizontal="center" vertical="top" wrapText="1"/>
      <protection locked="0"/>
    </xf>
    <xf numFmtId="0" fontId="23" fillId="4" borderId="1" xfId="6" applyNumberFormat="1" applyFont="1" applyFill="1" applyBorder="1" applyAlignment="1" applyProtection="1">
      <alignment horizontal="center" vertical="top" wrapText="1"/>
      <protection locked="0"/>
    </xf>
    <xf numFmtId="0" fontId="34" fillId="0" borderId="1" xfId="1" applyFont="1" applyBorder="1" applyAlignment="1" applyProtection="1">
      <alignment horizontal="center" vertical="center" wrapText="1"/>
    </xf>
    <xf numFmtId="173" fontId="23" fillId="4" borderId="1" xfId="6" applyNumberFormat="1" applyFont="1" applyFill="1" applyBorder="1" applyAlignment="1" applyProtection="1">
      <alignment horizontal="center" vertical="top" wrapText="1"/>
      <protection locked="0"/>
    </xf>
    <xf numFmtId="173" fontId="24" fillId="8" borderId="0" xfId="1" applyNumberFormat="1" applyFont="1" applyFill="1" applyAlignment="1" applyProtection="1">
      <alignment horizontal="center" vertical="top" wrapText="1"/>
    </xf>
    <xf numFmtId="0" fontId="3" fillId="0" borderId="0" xfId="1" applyAlignment="1" applyProtection="1">
      <alignment horizontal="center" vertical="top" wrapText="1"/>
    </xf>
    <xf numFmtId="44" fontId="23" fillId="0" borderId="1" xfId="2" applyFont="1" applyFill="1" applyBorder="1" applyAlignment="1" applyProtection="1">
      <alignment horizontal="center" vertical="top" wrapText="1"/>
    </xf>
    <xf numFmtId="174" fontId="23" fillId="0" borderId="1" xfId="1" applyNumberFormat="1" applyFont="1" applyFill="1" applyBorder="1" applyAlignment="1" applyProtection="1">
      <alignment horizontal="center" vertical="top" wrapText="1"/>
    </xf>
    <xf numFmtId="174" fontId="24" fillId="8" borderId="1" xfId="1" applyNumberFormat="1" applyFont="1" applyFill="1" applyBorder="1" applyAlignment="1" applyProtection="1">
      <alignment horizontal="center" vertical="top" wrapText="1"/>
    </xf>
    <xf numFmtId="175" fontId="27" fillId="0" borderId="1" xfId="3" applyNumberFormat="1" applyFill="1" applyBorder="1" applyAlignment="1" applyProtection="1">
      <alignment horizontal="center" vertical="center" wrapText="1"/>
      <protection locked="0"/>
    </xf>
    <xf numFmtId="167" fontId="27" fillId="0" borderId="1" xfId="3" applyNumberFormat="1" applyFill="1" applyBorder="1" applyAlignment="1" applyProtection="1">
      <alignment horizontal="center" vertical="center" wrapText="1"/>
      <protection locked="0"/>
    </xf>
    <xf numFmtId="176" fontId="27" fillId="0" borderId="1" xfId="3" applyNumberFormat="1" applyFill="1" applyBorder="1" applyAlignment="1" applyProtection="1">
      <alignment horizontal="center" vertical="center" wrapText="1"/>
      <protection locked="0"/>
    </xf>
    <xf numFmtId="171" fontId="23" fillId="0" borderId="1" xfId="2" applyNumberFormat="1" applyFont="1" applyFill="1" applyBorder="1" applyAlignment="1" applyProtection="1">
      <alignment horizontal="center" vertical="top" wrapText="1"/>
    </xf>
    <xf numFmtId="172" fontId="23" fillId="0" borderId="1" xfId="2" applyNumberFormat="1" applyFont="1" applyFill="1" applyBorder="1" applyAlignment="1" applyProtection="1">
      <alignment horizontal="center" vertical="top" wrapText="1"/>
    </xf>
    <xf numFmtId="0" fontId="27" fillId="0" borderId="0" xfId="3" applyAlignment="1" applyProtection="1">
      <alignment vertical="top"/>
    </xf>
    <xf numFmtId="0" fontId="39" fillId="0" borderId="1" xfId="0" applyFont="1" applyFill="1" applyBorder="1" applyAlignment="1" applyProtection="1">
      <alignment horizontal="left" vertical="top"/>
    </xf>
    <xf numFmtId="0" fontId="27" fillId="0" borderId="0" xfId="3" applyAlignment="1" applyProtection="1">
      <alignment vertical="top" wrapText="1"/>
    </xf>
    <xf numFmtId="173" fontId="23" fillId="4" borderId="1" xfId="1" applyNumberFormat="1" applyFont="1" applyFill="1" applyBorder="1" applyAlignment="1" applyProtection="1">
      <alignment horizontal="center" vertical="top" wrapText="1"/>
      <protection locked="0"/>
    </xf>
    <xf numFmtId="0" fontId="30" fillId="0" borderId="0" xfId="5" applyFont="1" applyBorder="1"/>
    <xf numFmtId="177" fontId="32" fillId="0" borderId="1" xfId="5" applyNumberFormat="1" applyFont="1" applyBorder="1" applyAlignment="1">
      <alignment horizontal="right" vertical="center"/>
    </xf>
    <xf numFmtId="177" fontId="40" fillId="0" borderId="1" xfId="0" applyNumberFormat="1" applyFont="1" applyFill="1" applyBorder="1" applyAlignment="1">
      <alignment horizontal="right" vertical="top"/>
    </xf>
    <xf numFmtId="177" fontId="31" fillId="0" borderId="1" xfId="5" applyNumberFormat="1" applyFont="1" applyBorder="1" applyAlignment="1">
      <alignment horizontal="right"/>
    </xf>
    <xf numFmtId="0" fontId="5" fillId="0" borderId="3" xfId="0" applyFont="1" applyFill="1" applyBorder="1" applyAlignment="1" applyProtection="1">
      <alignment horizontal="left" vertical="center" wrapText="1"/>
    </xf>
    <xf numFmtId="0" fontId="5" fillId="0" borderId="4" xfId="0" applyFont="1" applyFill="1" applyBorder="1" applyAlignment="1" applyProtection="1">
      <alignment horizontal="left" vertical="center" wrapText="1"/>
    </xf>
    <xf numFmtId="0" fontId="5" fillId="0" borderId="5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horizontal="left" vertical="center" wrapText="1" indent="1"/>
    </xf>
    <xf numFmtId="0" fontId="14" fillId="2" borderId="6" xfId="0" applyFont="1" applyFill="1" applyBorder="1" applyAlignment="1" applyProtection="1">
      <alignment horizontal="left" vertical="center" wrapText="1"/>
    </xf>
    <xf numFmtId="0" fontId="13" fillId="2" borderId="6" xfId="0" applyFont="1" applyFill="1" applyBorder="1" applyAlignment="1" applyProtection="1">
      <alignment horizontal="left" vertical="center" wrapText="1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8" fillId="4" borderId="2" xfId="0" applyFont="1" applyFill="1" applyBorder="1" applyAlignment="1" applyProtection="1">
      <alignment horizontal="center" vertical="center" wrapText="1"/>
      <protection locked="0"/>
    </xf>
    <xf numFmtId="0" fontId="14" fillId="2" borderId="6" xfId="0" applyFont="1" applyFill="1" applyBorder="1" applyAlignment="1" applyProtection="1">
      <alignment horizontal="right" vertical="center"/>
    </xf>
    <xf numFmtId="0" fontId="13" fillId="2" borderId="6" xfId="0" applyFont="1" applyFill="1" applyBorder="1" applyAlignment="1" applyProtection="1">
      <alignment horizontal="right" vertical="center"/>
    </xf>
    <xf numFmtId="0" fontId="4" fillId="0" borderId="0" xfId="0" applyFont="1" applyFill="1" applyBorder="1" applyAlignment="1" applyProtection="1">
      <alignment horizontal="center" vertical="center"/>
    </xf>
    <xf numFmtId="0" fontId="19" fillId="0" borderId="1" xfId="0" applyFont="1" applyFill="1" applyBorder="1" applyAlignment="1" applyProtection="1">
      <alignment horizontal="left" vertical="center" wrapText="1" indent="1"/>
    </xf>
    <xf numFmtId="0" fontId="26" fillId="0" borderId="3" xfId="1" applyFont="1" applyBorder="1" applyAlignment="1" applyProtection="1">
      <alignment horizontal="center" vertical="top" wrapText="1"/>
    </xf>
    <xf numFmtId="0" fontId="26" fillId="0" borderId="4" xfId="1" applyFont="1" applyBorder="1" applyAlignment="1" applyProtection="1">
      <alignment horizontal="center" vertical="top" wrapText="1"/>
    </xf>
    <xf numFmtId="0" fontId="26" fillId="0" borderId="5" xfId="1" applyFont="1" applyBorder="1" applyAlignment="1" applyProtection="1">
      <alignment horizontal="center" vertical="top" wrapText="1"/>
    </xf>
    <xf numFmtId="0" fontId="22" fillId="5" borderId="7" xfId="1" applyFont="1" applyFill="1" applyBorder="1" applyAlignment="1" applyProtection="1">
      <alignment horizontal="center" vertical="top" wrapText="1"/>
    </xf>
    <xf numFmtId="0" fontId="22" fillId="5" borderId="8" xfId="1" applyFont="1" applyFill="1" applyBorder="1" applyAlignment="1" applyProtection="1">
      <alignment horizontal="center" vertical="top" wrapText="1"/>
    </xf>
    <xf numFmtId="0" fontId="22" fillId="5" borderId="9" xfId="1" applyFont="1" applyFill="1" applyBorder="1" applyAlignment="1" applyProtection="1">
      <alignment horizontal="center" vertical="top" wrapText="1"/>
    </xf>
    <xf numFmtId="0" fontId="22" fillId="5" borderId="11" xfId="1" applyFont="1" applyFill="1" applyBorder="1" applyAlignment="1" applyProtection="1">
      <alignment horizontal="right" vertical="top" wrapText="1"/>
    </xf>
    <xf numFmtId="0" fontId="22" fillId="5" borderId="10" xfId="1" applyFont="1" applyFill="1" applyBorder="1" applyAlignment="1" applyProtection="1">
      <alignment horizontal="right" vertical="top" wrapText="1"/>
    </xf>
    <xf numFmtId="0" fontId="35" fillId="0" borderId="1" xfId="1" applyFont="1" applyFill="1" applyBorder="1" applyAlignment="1" applyProtection="1">
      <alignment horizontal="center" vertical="top" wrapText="1"/>
    </xf>
    <xf numFmtId="0" fontId="35" fillId="0" borderId="13" xfId="1" applyFont="1" applyFill="1" applyBorder="1" applyAlignment="1" applyProtection="1">
      <alignment horizontal="center" vertical="top" wrapText="1"/>
    </xf>
    <xf numFmtId="0" fontId="35" fillId="0" borderId="12" xfId="1" applyFont="1" applyFill="1" applyBorder="1" applyAlignment="1" applyProtection="1">
      <alignment horizontal="center" vertical="top" wrapText="1"/>
    </xf>
    <xf numFmtId="0" fontId="35" fillId="0" borderId="14" xfId="1" applyFont="1" applyFill="1" applyBorder="1" applyAlignment="1" applyProtection="1">
      <alignment horizontal="center" vertical="top" wrapText="1"/>
    </xf>
    <xf numFmtId="0" fontId="22" fillId="5" borderId="14" xfId="1" applyFont="1" applyFill="1" applyBorder="1" applyAlignment="1" applyProtection="1">
      <alignment horizontal="center" vertical="top" wrapText="1"/>
    </xf>
    <xf numFmtId="0" fontId="22" fillId="5" borderId="13" xfId="1" applyFont="1" applyFill="1" applyBorder="1" applyAlignment="1" applyProtection="1">
      <alignment horizontal="center" vertical="top" wrapText="1"/>
    </xf>
    <xf numFmtId="0" fontId="22" fillId="5" borderId="12" xfId="1" applyFont="1" applyFill="1" applyBorder="1" applyAlignment="1" applyProtection="1">
      <alignment horizontal="center" vertical="top" wrapText="1"/>
    </xf>
  </cellXfs>
  <cellStyles count="7">
    <cellStyle name="Comma" xfId="4" builtinId="3"/>
    <cellStyle name="Currency 2" xfId="2" xr:uid="{1494951C-D810-4170-A288-B235A8440262}"/>
    <cellStyle name="Hyperlink" xfId="3" builtinId="8"/>
    <cellStyle name="Normal" xfId="0" builtinId="0"/>
    <cellStyle name="Normal 2" xfId="1" xr:uid="{8A9D10BF-3903-4C2A-A1AD-7DB8054FDED9}"/>
    <cellStyle name="Normal 3" xfId="5" xr:uid="{97AC1CA0-CC27-4678-805B-851C7678CEFD}"/>
    <cellStyle name="Percent" xfId="6" builtinId="5"/>
  </cellStyles>
  <dxfs count="4">
    <dxf>
      <fill>
        <patternFill>
          <bgColor theme="1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173637</xdr:colOff>
      <xdr:row>0</xdr:row>
      <xdr:rowOff>22127</xdr:rowOff>
    </xdr:from>
    <xdr:to>
      <xdr:col>1</xdr:col>
      <xdr:colOff>1072515</xdr:colOff>
      <xdr:row>0</xdr:row>
      <xdr:rowOff>895005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4137" y="22127"/>
          <a:ext cx="908403" cy="8728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5"/>
  <sheetViews>
    <sheetView showGridLines="0" tabSelected="1" zoomScaleNormal="100" workbookViewId="0">
      <selection activeCell="C3" sqref="C3:D3"/>
    </sheetView>
  </sheetViews>
  <sheetFormatPr defaultColWidth="16.83203125" defaultRowHeight="14.45" customHeight="1" x14ac:dyDescent="0.2"/>
  <cols>
    <col min="1" max="1" width="2.83203125" style="1" customWidth="1"/>
    <col min="2" max="7" width="18.83203125" style="1" customWidth="1"/>
    <col min="8" max="8" width="2.83203125" style="1" customWidth="1"/>
    <col min="9" max="16384" width="16.83203125" style="1"/>
  </cols>
  <sheetData>
    <row r="1" spans="1:8" ht="72" customHeight="1" thickBot="1" x14ac:dyDescent="0.25">
      <c r="B1" s="7"/>
      <c r="C1" s="98" t="s">
        <v>13</v>
      </c>
      <c r="D1" s="99"/>
      <c r="E1" s="99"/>
      <c r="F1" s="99"/>
      <c r="G1" s="100"/>
    </row>
    <row r="2" spans="1:8" ht="14.45" customHeight="1" x14ac:dyDescent="0.2">
      <c r="B2" s="108"/>
      <c r="C2" s="108"/>
      <c r="D2" s="108"/>
      <c r="E2" s="108"/>
      <c r="F2" s="108"/>
      <c r="G2" s="108"/>
    </row>
    <row r="3" spans="1:8" ht="20.25" customHeight="1" x14ac:dyDescent="0.2">
      <c r="B3" s="2" t="s">
        <v>0</v>
      </c>
      <c r="C3" s="105"/>
      <c r="D3" s="105"/>
      <c r="E3" s="3" t="s">
        <v>3</v>
      </c>
      <c r="F3" s="104"/>
      <c r="G3" s="104"/>
    </row>
    <row r="4" spans="1:8" ht="14.45" customHeight="1" x14ac:dyDescent="0.2">
      <c r="B4" s="2"/>
      <c r="D4" s="4"/>
      <c r="E4" s="3"/>
      <c r="F4" s="5"/>
      <c r="G4" s="5"/>
    </row>
    <row r="5" spans="1:8" ht="14.45" customHeight="1" thickBot="1" x14ac:dyDescent="0.25">
      <c r="B5" s="9"/>
      <c r="C5" s="4"/>
      <c r="D5" s="9"/>
      <c r="E5" s="9"/>
      <c r="F5" s="9"/>
      <c r="G5" s="9"/>
    </row>
    <row r="6" spans="1:8" ht="14.45" customHeight="1" thickBot="1" x14ac:dyDescent="0.25">
      <c r="A6" s="10"/>
      <c r="B6" s="102" t="s">
        <v>6</v>
      </c>
      <c r="C6" s="103"/>
      <c r="D6" s="103"/>
      <c r="E6" s="103"/>
      <c r="F6" s="11"/>
      <c r="G6" s="14"/>
      <c r="H6" s="12"/>
    </row>
    <row r="7" spans="1:8" ht="14.45" customHeight="1" x14ac:dyDescent="0.2">
      <c r="B7" s="15"/>
      <c r="C7" s="16"/>
      <c r="D7" s="17"/>
      <c r="E7" s="18" t="s">
        <v>4</v>
      </c>
      <c r="F7" s="18" t="s">
        <v>5</v>
      </c>
      <c r="G7" s="18" t="s">
        <v>1</v>
      </c>
    </row>
    <row r="8" spans="1:8" ht="12.75" x14ac:dyDescent="0.2">
      <c r="B8" s="109" t="s">
        <v>14</v>
      </c>
      <c r="C8" s="109"/>
      <c r="D8" s="109"/>
      <c r="E8" s="85">
        <f>'VFD Compressor'!R18/90</f>
        <v>0</v>
      </c>
      <c r="F8" s="39">
        <v>90</v>
      </c>
      <c r="G8" s="20">
        <f>'VFD Compressor'!R18</f>
        <v>0</v>
      </c>
    </row>
    <row r="9" spans="1:8" ht="12.75" x14ac:dyDescent="0.2">
      <c r="B9" s="101" t="s">
        <v>30</v>
      </c>
      <c r="C9" s="101"/>
      <c r="D9" s="101"/>
      <c r="E9" s="101"/>
      <c r="F9" s="101"/>
      <c r="G9" s="101"/>
    </row>
    <row r="10" spans="1:8" ht="12.75" x14ac:dyDescent="0.2">
      <c r="B10" s="101" t="s">
        <v>31</v>
      </c>
      <c r="C10" s="101"/>
      <c r="D10" s="101"/>
      <c r="E10" s="101"/>
      <c r="F10" s="101"/>
      <c r="G10" s="101"/>
    </row>
    <row r="11" spans="1:8" ht="12.75" x14ac:dyDescent="0.2">
      <c r="B11" s="101" t="s">
        <v>32</v>
      </c>
      <c r="C11" s="101"/>
      <c r="D11" s="101"/>
      <c r="E11" s="101"/>
      <c r="F11" s="101"/>
      <c r="G11" s="101"/>
    </row>
    <row r="12" spans="1:8" ht="14.45" customHeight="1" x14ac:dyDescent="0.2">
      <c r="B12" s="15"/>
      <c r="C12" s="16"/>
      <c r="D12" s="17"/>
      <c r="E12" s="18"/>
      <c r="F12" s="18"/>
      <c r="G12" s="18"/>
    </row>
    <row r="13" spans="1:8" ht="14.45" customHeight="1" x14ac:dyDescent="0.2">
      <c r="B13" s="15"/>
      <c r="C13" s="16"/>
      <c r="D13" s="17"/>
      <c r="E13" s="18" t="s">
        <v>4</v>
      </c>
      <c r="F13" s="18" t="s">
        <v>5</v>
      </c>
      <c r="G13" s="18" t="s">
        <v>1</v>
      </c>
    </row>
    <row r="14" spans="1:8" ht="14.45" customHeight="1" x14ac:dyDescent="0.2">
      <c r="B14" s="109" t="s">
        <v>33</v>
      </c>
      <c r="C14" s="109"/>
      <c r="D14" s="109"/>
      <c r="E14" s="86">
        <f>SUM('Air Receiver Tank'!K8:K17)</f>
        <v>0</v>
      </c>
      <c r="F14" s="48">
        <v>1.5</v>
      </c>
      <c r="G14" s="20">
        <f>'Air Receiver Tank'!U18</f>
        <v>0</v>
      </c>
    </row>
    <row r="15" spans="1:8" ht="12.75" x14ac:dyDescent="0.2">
      <c r="B15" s="101" t="s">
        <v>34</v>
      </c>
      <c r="C15" s="101"/>
      <c r="D15" s="101"/>
      <c r="E15" s="101"/>
      <c r="F15" s="101"/>
      <c r="G15" s="101"/>
    </row>
    <row r="16" spans="1:8" ht="12.75" x14ac:dyDescent="0.2">
      <c r="B16" s="101" t="s">
        <v>35</v>
      </c>
      <c r="C16" s="101"/>
      <c r="D16" s="101"/>
      <c r="E16" s="101"/>
      <c r="F16" s="101"/>
      <c r="G16" s="101"/>
    </row>
    <row r="17" spans="1:8" ht="12.75" x14ac:dyDescent="0.2">
      <c r="B17" s="101" t="s">
        <v>32</v>
      </c>
      <c r="C17" s="101"/>
      <c r="D17" s="101"/>
      <c r="E17" s="101"/>
      <c r="F17" s="101"/>
      <c r="G17" s="101"/>
    </row>
    <row r="18" spans="1:8" ht="14.45" customHeight="1" x14ac:dyDescent="0.2">
      <c r="B18" s="15"/>
      <c r="C18" s="16"/>
      <c r="D18" s="17"/>
      <c r="E18" s="18"/>
      <c r="F18" s="18"/>
      <c r="G18" s="18"/>
    </row>
    <row r="19" spans="1:8" ht="14.45" customHeight="1" x14ac:dyDescent="0.2">
      <c r="B19" s="19"/>
      <c r="C19" s="19"/>
      <c r="D19" s="19"/>
      <c r="E19" s="18" t="s">
        <v>4</v>
      </c>
      <c r="F19" s="18" t="s">
        <v>5</v>
      </c>
      <c r="G19" s="18" t="s">
        <v>1</v>
      </c>
    </row>
    <row r="20" spans="1:8" ht="14.45" customHeight="1" x14ac:dyDescent="0.2">
      <c r="B20" s="109" t="s">
        <v>38</v>
      </c>
      <c r="C20" s="109"/>
      <c r="D20" s="109"/>
      <c r="E20" s="87">
        <f>SUM('No-Loss Condensate Drain'!C7:C16)</f>
        <v>0</v>
      </c>
      <c r="F20" s="47">
        <v>150</v>
      </c>
      <c r="G20" s="20">
        <f>'No-Loss Condensate Drain'!K17</f>
        <v>0</v>
      </c>
    </row>
    <row r="21" spans="1:8" s="24" customFormat="1" ht="12.75" x14ac:dyDescent="0.2">
      <c r="B21" s="101" t="s">
        <v>40</v>
      </c>
      <c r="C21" s="101"/>
      <c r="D21" s="101"/>
      <c r="E21" s="101"/>
      <c r="F21" s="101"/>
      <c r="G21" s="101"/>
    </row>
    <row r="22" spans="1:8" ht="14.45" customHeight="1" x14ac:dyDescent="0.2">
      <c r="B22" s="101" t="s">
        <v>41</v>
      </c>
      <c r="C22" s="101"/>
      <c r="D22" s="101"/>
      <c r="E22" s="101"/>
      <c r="F22" s="101"/>
      <c r="G22" s="101"/>
    </row>
    <row r="23" spans="1:8" ht="14.45" customHeight="1" x14ac:dyDescent="0.2">
      <c r="B23" s="101" t="s">
        <v>32</v>
      </c>
      <c r="C23" s="101"/>
      <c r="D23" s="101"/>
      <c r="E23" s="101"/>
      <c r="F23" s="101"/>
      <c r="G23" s="101"/>
    </row>
    <row r="24" spans="1:8" ht="14.45" customHeight="1" thickBot="1" x14ac:dyDescent="0.25">
      <c r="B24" s="8"/>
      <c r="C24" s="8"/>
      <c r="D24" s="8"/>
      <c r="E24" s="8"/>
      <c r="F24" s="8"/>
      <c r="G24" s="6"/>
    </row>
    <row r="25" spans="1:8" ht="16.5" thickBot="1" x14ac:dyDescent="0.25">
      <c r="A25" s="10"/>
      <c r="B25" s="106" t="s">
        <v>2</v>
      </c>
      <c r="C25" s="107"/>
      <c r="D25" s="107"/>
      <c r="E25" s="107"/>
      <c r="F25" s="107"/>
      <c r="G25" s="13">
        <f>SUMIF(G8:G20, "&gt;0")</f>
        <v>0</v>
      </c>
      <c r="H25" s="12"/>
    </row>
  </sheetData>
  <sheetProtection algorithmName="SHA-512" hashValue="o2resWpdzZNLFWdDxrtJnedZmJWGnkGSyWY4ePd/JP/aUgWPqK1SBA9sjsXYTzUSweZ/ki2rv3IWLAm5Wpn6xg==" saltValue="laOsZSojamDPGKDdmjdcbA==" spinCount="100000" sheet="1" selectLockedCells="1"/>
  <mergeCells count="18">
    <mergeCell ref="B25:F25"/>
    <mergeCell ref="B2:G2"/>
    <mergeCell ref="B9:G9"/>
    <mergeCell ref="B23:G23"/>
    <mergeCell ref="B10:G10"/>
    <mergeCell ref="B11:G11"/>
    <mergeCell ref="B14:D14"/>
    <mergeCell ref="B8:D8"/>
    <mergeCell ref="B16:G16"/>
    <mergeCell ref="B22:G22"/>
    <mergeCell ref="B20:D20"/>
    <mergeCell ref="B21:G21"/>
    <mergeCell ref="C1:G1"/>
    <mergeCell ref="B17:G17"/>
    <mergeCell ref="B6:E6"/>
    <mergeCell ref="F3:G3"/>
    <mergeCell ref="C3:D3"/>
    <mergeCell ref="B15:G15"/>
  </mergeCells>
  <hyperlinks>
    <hyperlink ref="E8" location="'VFD Compressor'!A1" display="'VFD Compressor'!A1" xr:uid="{E1A80F35-28F6-484D-8C72-3C0C22609E7F}"/>
    <hyperlink ref="E14" location="'Air Receiver Tank'!A1" display="'Air Receiver Tank'!A1" xr:uid="{2C588B56-17BB-4D24-8887-6907BEF9FD1D}"/>
    <hyperlink ref="E20" location="'No-Loss Condensate Drain'!A1" display="'No-Loss Condensate Drain'!A1" xr:uid="{333169EA-7CE1-4803-8E4D-6BEA5FE198B3}"/>
  </hyperlinks>
  <pageMargins left="0.7" right="0.7" top="0.75" bottom="0.75" header="0.3" footer="0.3"/>
  <pageSetup scale="95" fitToHeight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1645E-7636-479C-8234-301AA84A7B76}">
  <sheetPr>
    <pageSetUpPr fitToPage="1"/>
  </sheetPr>
  <dimension ref="B1:R18"/>
  <sheetViews>
    <sheetView showGridLines="0" workbookViewId="0">
      <selection activeCell="B8" sqref="B8"/>
    </sheetView>
  </sheetViews>
  <sheetFormatPr defaultColWidth="8.83203125" defaultRowHeight="15" x14ac:dyDescent="0.2"/>
  <cols>
    <col min="1" max="1" width="2.6640625" style="22" customWidth="1"/>
    <col min="2" max="2" width="23.6640625" style="22" bestFit="1" customWidth="1"/>
    <col min="3" max="3" width="20" style="22" customWidth="1"/>
    <col min="4" max="4" width="6.6640625" style="22" customWidth="1"/>
    <col min="5" max="5" width="7.83203125" style="22" bestFit="1" customWidth="1"/>
    <col min="6" max="6" width="9.83203125" style="22" bestFit="1" customWidth="1"/>
    <col min="7" max="7" width="11.6640625" style="22" bestFit="1" customWidth="1"/>
    <col min="8" max="8" width="9.5" style="22" bestFit="1" customWidth="1"/>
    <col min="9" max="9" width="12.33203125" style="22" bestFit="1" customWidth="1"/>
    <col min="10" max="10" width="14.83203125" style="22" bestFit="1" customWidth="1"/>
    <col min="11" max="11" width="12.1640625" style="22" bestFit="1" customWidth="1"/>
    <col min="12" max="12" width="11.83203125" style="22" bestFit="1" customWidth="1"/>
    <col min="13" max="13" width="14.1640625" style="22" bestFit="1" customWidth="1"/>
    <col min="14" max="14" width="11.83203125" style="22" hidden="1" customWidth="1"/>
    <col min="15" max="15" width="11.5" style="22" hidden="1" customWidth="1"/>
    <col min="16" max="16" width="12.5" style="22" hidden="1" customWidth="1"/>
    <col min="17" max="17" width="8.33203125" style="22" bestFit="1" customWidth="1"/>
    <col min="18" max="18" width="13.33203125" style="22" bestFit="1" customWidth="1"/>
    <col min="19" max="19" width="6.1640625" style="22" customWidth="1"/>
    <col min="20" max="16384" width="8.83203125" style="22"/>
  </cols>
  <sheetData>
    <row r="1" spans="2:18" ht="15.75" thickBot="1" x14ac:dyDescent="0.25">
      <c r="B1" s="21" t="s">
        <v>12</v>
      </c>
      <c r="C1" s="92"/>
    </row>
    <row r="2" spans="2:18" ht="16.5" thickBot="1" x14ac:dyDescent="0.25">
      <c r="B2" s="110" t="s">
        <v>14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2"/>
    </row>
    <row r="4" spans="2:18" ht="15.75" x14ac:dyDescent="0.2">
      <c r="B4" s="113" t="s">
        <v>10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5"/>
    </row>
    <row r="5" spans="2:18" s="64" customFormat="1" x14ac:dyDescent="0.2">
      <c r="B5" s="118" t="s">
        <v>56</v>
      </c>
      <c r="C5" s="118"/>
      <c r="D5" s="118"/>
      <c r="E5" s="118"/>
      <c r="F5" s="118"/>
      <c r="G5" s="118" t="s">
        <v>73</v>
      </c>
      <c r="H5" s="118"/>
      <c r="I5" s="118"/>
      <c r="J5" s="118" t="s">
        <v>57</v>
      </c>
      <c r="K5" s="118"/>
      <c r="L5" s="118"/>
      <c r="M5" s="118"/>
      <c r="N5" s="118" t="s">
        <v>67</v>
      </c>
      <c r="O5" s="118"/>
      <c r="P5" s="118"/>
      <c r="Q5" s="119" t="s">
        <v>64</v>
      </c>
      <c r="R5" s="120"/>
    </row>
    <row r="6" spans="2:18" s="68" customFormat="1" ht="51" x14ac:dyDescent="0.2">
      <c r="B6" s="65" t="s">
        <v>24</v>
      </c>
      <c r="C6" s="65" t="s">
        <v>9</v>
      </c>
      <c r="D6" s="65" t="s">
        <v>8</v>
      </c>
      <c r="E6" s="65" t="s">
        <v>22</v>
      </c>
      <c r="F6" s="65" t="s">
        <v>59</v>
      </c>
      <c r="G6" s="65" t="s">
        <v>58</v>
      </c>
      <c r="H6" s="65" t="s">
        <v>62</v>
      </c>
      <c r="I6" s="65" t="s">
        <v>55</v>
      </c>
      <c r="J6" s="65" t="s">
        <v>63</v>
      </c>
      <c r="K6" s="65" t="s">
        <v>60</v>
      </c>
      <c r="L6" s="65" t="s">
        <v>61</v>
      </c>
      <c r="M6" s="65" t="s">
        <v>23</v>
      </c>
      <c r="N6" s="65" t="s">
        <v>69</v>
      </c>
      <c r="O6" s="65" t="s">
        <v>68</v>
      </c>
      <c r="P6" s="78" t="s">
        <v>70</v>
      </c>
      <c r="Q6" s="78" t="s">
        <v>65</v>
      </c>
      <c r="R6" s="65" t="s">
        <v>66</v>
      </c>
    </row>
    <row r="7" spans="2:18" x14ac:dyDescent="0.2">
      <c r="B7" s="70" t="s">
        <v>25</v>
      </c>
      <c r="C7" s="42" t="s">
        <v>7</v>
      </c>
      <c r="D7" s="42">
        <v>25</v>
      </c>
      <c r="E7" s="42">
        <v>1</v>
      </c>
      <c r="F7" s="72">
        <v>0.75</v>
      </c>
      <c r="G7" s="44">
        <v>100</v>
      </c>
      <c r="H7" s="71">
        <v>100</v>
      </c>
      <c r="I7" s="84" cm="1">
        <f t="array" ref="I7">_xlfn.IFS(OR(ISBLANK(G7),ISBLANK(H7),ISBLANK(D7),ISBLANK(E7)),"",H7="Unknown",G7/(D7*E7*4.5),H7&lt;&gt;"Unknown",G7/H7)</f>
        <v>1</v>
      </c>
      <c r="J7" s="42" t="s">
        <v>18</v>
      </c>
      <c r="K7" s="70">
        <v>0.29166666666666669</v>
      </c>
      <c r="L7" s="70">
        <v>0.95833333333333337</v>
      </c>
      <c r="M7" s="73">
        <v>3952</v>
      </c>
      <c r="N7" s="62"/>
      <c r="O7" s="62"/>
      <c r="P7" s="62"/>
      <c r="Q7" s="62">
        <v>90</v>
      </c>
      <c r="R7" s="62" cm="1">
        <f t="array" ref="R7">_xlfn.IFS(OR(ISBLANK(D7),ISBLANK(M7),ISBLANK(F7)),"",OR(D7&lt;10,M7&lt;1500,F7&gt;=0.9),"DNQ",D7&gt;75,"Custom Program",AND(D7&gt;=10,D7&lt;=75),D7*E7*Q7)</f>
        <v>2250</v>
      </c>
    </row>
    <row r="8" spans="2:18" ht="14.45" customHeight="1" x14ac:dyDescent="0.2">
      <c r="B8" s="43"/>
      <c r="C8" s="43"/>
      <c r="D8" s="43"/>
      <c r="E8" s="43"/>
      <c r="F8" s="76"/>
      <c r="G8" s="45"/>
      <c r="H8" s="93"/>
      <c r="I8" s="83" t="str" cm="1">
        <f t="array" ref="I8">_xlfn.IFS(OR(ISBLANK(G8),ISBLANK(H8),ISBLANK(D8),ISBLANK(E8)),"",H8="Unknown",G8/(D8*E8*4.5),H8&lt;&gt;"Unknown",G8/H8)</f>
        <v/>
      </c>
      <c r="J8" s="43"/>
      <c r="K8" s="74"/>
      <c r="L8" s="74"/>
      <c r="M8" s="75"/>
      <c r="N8" s="91"/>
      <c r="O8" s="91"/>
      <c r="P8" s="91"/>
      <c r="Q8" s="82">
        <v>90</v>
      </c>
      <c r="R8" s="82" t="str" cm="1">
        <f t="array" ref="R8">_xlfn.IFS(OR(ISBLANK(D8),ISBLANK(M8),ISBLANK(F8)),"",OR(D8&lt;10,M8&lt;1500,F8&gt;=0.9),"DNQ",D8&gt;75,"Custom Program",AND(D8&gt;=10,D8&lt;=75),D8*E8*Q8)</f>
        <v/>
      </c>
    </row>
    <row r="9" spans="2:18" x14ac:dyDescent="0.2">
      <c r="B9" s="43"/>
      <c r="C9" s="43"/>
      <c r="D9" s="43"/>
      <c r="E9" s="43"/>
      <c r="F9" s="76"/>
      <c r="G9" s="45"/>
      <c r="H9" s="93"/>
      <c r="I9" s="83" t="str" cm="1">
        <f t="array" ref="I9">_xlfn.IFS(OR(ISBLANK(G9),ISBLANK(H9),ISBLANK(D9),ISBLANK(E9)),"",H9="Unknown",G9/(D9*E9*4.5),H9&lt;&gt;"Unknown",G9/H9)</f>
        <v/>
      </c>
      <c r="J9" s="43"/>
      <c r="K9" s="74"/>
      <c r="L9" s="74"/>
      <c r="M9" s="75"/>
      <c r="N9" s="91"/>
      <c r="O9" s="91"/>
      <c r="P9" s="91"/>
      <c r="Q9" s="82">
        <v>90</v>
      </c>
      <c r="R9" s="82" t="str" cm="1">
        <f t="array" ref="R9">_xlfn.IFS(OR(ISBLANK(D9),ISBLANK(M9),ISBLANK(F9)),"",OR(D9&lt;10,M9&lt;1500,F9&gt;=0.9),"DNQ",D9&gt;75,"Custom Program",AND(D9&gt;=10,D9&lt;=75),D9*E9*Q9)</f>
        <v/>
      </c>
    </row>
    <row r="10" spans="2:18" x14ac:dyDescent="0.2">
      <c r="B10" s="43"/>
      <c r="C10" s="43"/>
      <c r="D10" s="43"/>
      <c r="E10" s="43"/>
      <c r="F10" s="76"/>
      <c r="G10" s="45"/>
      <c r="H10" s="93"/>
      <c r="I10" s="83" t="str" cm="1">
        <f t="array" ref="I10">_xlfn.IFS(OR(ISBLANK(G10),ISBLANK(H10),ISBLANK(D10),ISBLANK(E10)),"",H10="Unknown",G10/(D10*E10*4.5),H10&lt;&gt;"Unknown",G10/H10)</f>
        <v/>
      </c>
      <c r="J10" s="43"/>
      <c r="K10" s="74"/>
      <c r="L10" s="74"/>
      <c r="M10" s="75"/>
      <c r="N10" s="91"/>
      <c r="O10" s="91"/>
      <c r="P10" s="91"/>
      <c r="Q10" s="82">
        <v>90</v>
      </c>
      <c r="R10" s="82" t="str" cm="1">
        <f t="array" ref="R10">_xlfn.IFS(OR(ISBLANK(D10),ISBLANK(M10),ISBLANK(F10)),"",OR(D10&lt;10,M10&lt;1500,F10&gt;=0.9),"DNQ",D10&gt;75,"Custom Program",AND(D10&gt;=10,D10&lt;=75),D10*E10*Q10)</f>
        <v/>
      </c>
    </row>
    <row r="11" spans="2:18" x14ac:dyDescent="0.2">
      <c r="B11" s="43"/>
      <c r="C11" s="43"/>
      <c r="D11" s="43"/>
      <c r="E11" s="43"/>
      <c r="F11" s="76"/>
      <c r="G11" s="45"/>
      <c r="H11" s="93"/>
      <c r="I11" s="83" t="str" cm="1">
        <f t="array" ref="I11">_xlfn.IFS(OR(ISBLANK(G11),ISBLANK(H11),ISBLANK(D11),ISBLANK(E11)),"",H11="Unknown",G11/(D11*E11*4.5),H11&lt;&gt;"Unknown",G11/H11)</f>
        <v/>
      </c>
      <c r="J11" s="43"/>
      <c r="K11" s="74"/>
      <c r="L11" s="74"/>
      <c r="M11" s="75"/>
      <c r="N11" s="91"/>
      <c r="O11" s="91"/>
      <c r="P11" s="91"/>
      <c r="Q11" s="82">
        <v>90</v>
      </c>
      <c r="R11" s="82" t="str" cm="1">
        <f t="array" ref="R11">_xlfn.IFS(OR(ISBLANK(D11),ISBLANK(M11),ISBLANK(F11)),"",OR(D11&lt;10,M11&lt;1500,F11&gt;=0.9),"DNQ",D11&gt;75,"Custom Program",AND(D11&gt;=10,D11&lt;=75),D11*E11*Q11)</f>
        <v/>
      </c>
    </row>
    <row r="12" spans="2:18" x14ac:dyDescent="0.2">
      <c r="B12" s="43"/>
      <c r="C12" s="43"/>
      <c r="D12" s="43"/>
      <c r="E12" s="43"/>
      <c r="F12" s="76"/>
      <c r="G12" s="45"/>
      <c r="H12" s="93"/>
      <c r="I12" s="83" t="str" cm="1">
        <f t="array" ref="I12">_xlfn.IFS(OR(ISBLANK(G12),ISBLANK(H12),ISBLANK(D12),ISBLANK(E12)),"",H12="Unknown",G12/(D12*E12*4.5),H12&lt;&gt;"Unknown",G12/H12)</f>
        <v/>
      </c>
      <c r="J12" s="43"/>
      <c r="K12" s="74"/>
      <c r="L12" s="74"/>
      <c r="M12" s="75"/>
      <c r="N12" s="91"/>
      <c r="O12" s="91"/>
      <c r="P12" s="91"/>
      <c r="Q12" s="82">
        <v>90</v>
      </c>
      <c r="R12" s="82" t="str" cm="1">
        <f t="array" ref="R12">_xlfn.IFS(OR(ISBLANK(D12),ISBLANK(M12),ISBLANK(F12)),"",OR(D12&lt;10,M12&lt;1500,F12&gt;=0.9),"DNQ",D12&gt;75,"Custom Program",AND(D12&gt;=10,D12&lt;=75),D12*E12*Q12)</f>
        <v/>
      </c>
    </row>
    <row r="13" spans="2:18" x14ac:dyDescent="0.2">
      <c r="B13" s="43"/>
      <c r="C13" s="43"/>
      <c r="D13" s="43"/>
      <c r="E13" s="43"/>
      <c r="F13" s="76"/>
      <c r="G13" s="45"/>
      <c r="H13" s="93"/>
      <c r="I13" s="83" t="str" cm="1">
        <f t="array" ref="I13">_xlfn.IFS(OR(ISBLANK(G13),ISBLANK(H13),ISBLANK(D13),ISBLANK(E13)),"",H13="Unknown",G13/(D13*E13*4.5),H13&lt;&gt;"Unknown",G13/H13)</f>
        <v/>
      </c>
      <c r="J13" s="43"/>
      <c r="K13" s="74"/>
      <c r="L13" s="74"/>
      <c r="M13" s="75"/>
      <c r="N13" s="91"/>
      <c r="O13" s="91"/>
      <c r="P13" s="91"/>
      <c r="Q13" s="82">
        <v>90</v>
      </c>
      <c r="R13" s="82" t="str" cm="1">
        <f t="array" ref="R13">_xlfn.IFS(OR(ISBLANK(D13),ISBLANK(M13),ISBLANK(F13)),"",OR(D13&lt;10,M13&lt;1500,F13&gt;=0.9),"DNQ",D13&gt;75,"Custom Program",AND(D13&gt;=10,D13&lt;=75),D13*E13*Q13)</f>
        <v/>
      </c>
    </row>
    <row r="14" spans="2:18" x14ac:dyDescent="0.2">
      <c r="B14" s="43"/>
      <c r="C14" s="43"/>
      <c r="D14" s="43"/>
      <c r="E14" s="43"/>
      <c r="F14" s="76"/>
      <c r="G14" s="45"/>
      <c r="H14" s="93"/>
      <c r="I14" s="83" t="str" cm="1">
        <f t="array" ref="I14">_xlfn.IFS(OR(ISBLANK(G14),ISBLANK(H14),ISBLANK(D14),ISBLANK(E14)),"",H14="Unknown",G14/(D14*E14*4.5),H14&lt;&gt;"Unknown",G14/H14)</f>
        <v/>
      </c>
      <c r="J14" s="43"/>
      <c r="K14" s="74"/>
      <c r="L14" s="74"/>
      <c r="M14" s="75"/>
      <c r="N14" s="91"/>
      <c r="O14" s="91"/>
      <c r="P14" s="91"/>
      <c r="Q14" s="82">
        <v>90</v>
      </c>
      <c r="R14" s="82" t="str" cm="1">
        <f t="array" ref="R14">_xlfn.IFS(OR(ISBLANK(D14),ISBLANK(M14),ISBLANK(F14)),"",OR(D14&lt;10,M14&lt;1500,F14&gt;=0.9),"DNQ",D14&gt;75,"Custom Program",AND(D14&gt;=10,D14&lt;=75),D14*E14*Q14)</f>
        <v/>
      </c>
    </row>
    <row r="15" spans="2:18" x14ac:dyDescent="0.2">
      <c r="B15" s="43"/>
      <c r="C15" s="43"/>
      <c r="D15" s="43"/>
      <c r="E15" s="43"/>
      <c r="F15" s="76"/>
      <c r="G15" s="45"/>
      <c r="H15" s="93"/>
      <c r="I15" s="83" t="str" cm="1">
        <f t="array" ref="I15">_xlfn.IFS(OR(ISBLANK(G15),ISBLANK(H15),ISBLANK(D15),ISBLANK(E15)),"",H15="Unknown",G15/(D15*E15*4.5),H15&lt;&gt;"Unknown",G15/H15)</f>
        <v/>
      </c>
      <c r="J15" s="43"/>
      <c r="K15" s="74"/>
      <c r="L15" s="74"/>
      <c r="M15" s="75"/>
      <c r="N15" s="91"/>
      <c r="O15" s="91"/>
      <c r="P15" s="91"/>
      <c r="Q15" s="82">
        <v>90</v>
      </c>
      <c r="R15" s="82" t="str" cm="1">
        <f t="array" ref="R15">_xlfn.IFS(OR(ISBLANK(D15),ISBLANK(M15),ISBLANK(F15)),"",OR(D15&lt;10,M15&lt;1500,F15&gt;=0.9),"DNQ",D15&gt;75,"Custom Program",AND(D15&gt;=10,D15&lt;=75),D15*E15*Q15)</f>
        <v/>
      </c>
    </row>
    <row r="16" spans="2:18" x14ac:dyDescent="0.2">
      <c r="B16" s="43"/>
      <c r="C16" s="43"/>
      <c r="D16" s="43"/>
      <c r="E16" s="43"/>
      <c r="F16" s="76"/>
      <c r="G16" s="45"/>
      <c r="H16" s="93"/>
      <c r="I16" s="83" t="str" cm="1">
        <f t="array" ref="I16">_xlfn.IFS(OR(ISBLANK(G16),ISBLANK(H16),ISBLANK(D16),ISBLANK(E16)),"",H16="Unknown",G16/(D16*E16*4.5),H16&lt;&gt;"Unknown",G16/H16)</f>
        <v/>
      </c>
      <c r="J16" s="43"/>
      <c r="K16" s="74"/>
      <c r="L16" s="74"/>
      <c r="M16" s="75"/>
      <c r="N16" s="91"/>
      <c r="O16" s="91"/>
      <c r="P16" s="91"/>
      <c r="Q16" s="82">
        <v>90</v>
      </c>
      <c r="R16" s="82" t="str" cm="1">
        <f t="array" ref="R16">_xlfn.IFS(OR(ISBLANK(D16),ISBLANK(M16),ISBLANK(F16)),"",OR(D16&lt;10,M16&lt;1500,F16&gt;=0.9),"DNQ",D16&gt;75,"Custom Program",AND(D16&gt;=10,D16&lt;=75),D16*E16*Q16)</f>
        <v/>
      </c>
    </row>
    <row r="17" spans="2:18" x14ac:dyDescent="0.2">
      <c r="B17" s="43"/>
      <c r="C17" s="43"/>
      <c r="D17" s="43"/>
      <c r="E17" s="43"/>
      <c r="F17" s="76"/>
      <c r="G17" s="45"/>
      <c r="H17" s="93"/>
      <c r="I17" s="83" t="str" cm="1">
        <f t="array" ref="I17">_xlfn.IFS(OR(ISBLANK(G17),ISBLANK(H17),ISBLANK(D17),ISBLANK(E17)),"",H17="Unknown",G17/(D17*E17*4.5),H17&lt;&gt;"Unknown",G17/H17)</f>
        <v/>
      </c>
      <c r="J17" s="43"/>
      <c r="K17" s="74"/>
      <c r="L17" s="74"/>
      <c r="M17" s="75"/>
      <c r="N17" s="91"/>
      <c r="O17" s="91"/>
      <c r="P17" s="91"/>
      <c r="Q17" s="82">
        <v>90</v>
      </c>
      <c r="R17" s="82" t="str" cm="1">
        <f t="array" ref="R17">_xlfn.IFS(OR(ISBLANK(D17),ISBLANK(M17),ISBLANK(F17)),"",OR(D17&lt;10,M17&lt;1500,F17&gt;=0.9),"DNQ",D17&gt;75,"Custom Program",AND(D17&gt;=10,D17&lt;=75),D17*E17*Q17)</f>
        <v/>
      </c>
    </row>
    <row r="18" spans="2:18" ht="16.149999999999999" customHeight="1" thickBot="1" x14ac:dyDescent="0.25">
      <c r="B18" s="116" t="s">
        <v>2</v>
      </c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69">
        <f>SUM(R8:R17)</f>
        <v>0</v>
      </c>
    </row>
  </sheetData>
  <sheetProtection algorithmName="SHA-512" hashValue="vxC1DDdAziULsW6AaekpLINsqfqKY3kNp1a9/1KM0m0YIDjn53sjKKedcPawO0YdXTRjx0f53o5xHW17CWJ+RQ==" saltValue="nUb3KNSCDWTiPNFWfNtexg==" spinCount="100000" sheet="1" selectLockedCells="1"/>
  <mergeCells count="8">
    <mergeCell ref="B2:R2"/>
    <mergeCell ref="B4:R4"/>
    <mergeCell ref="B18:Q18"/>
    <mergeCell ref="B5:F5"/>
    <mergeCell ref="J5:M5"/>
    <mergeCell ref="G5:I5"/>
    <mergeCell ref="Q5:R5"/>
    <mergeCell ref="N5:P5"/>
  </mergeCells>
  <phoneticPr fontId="38" type="noConversion"/>
  <conditionalFormatting sqref="G8:I17">
    <cfRule type="expression" dxfId="3" priority="1">
      <formula>OR(ISBLANK($B8),$B8="Inlet Modulating with Blowdown")</formula>
    </cfRule>
  </conditionalFormatting>
  <conditionalFormatting sqref="K8:L17">
    <cfRule type="expression" dxfId="2" priority="7">
      <formula>OR(ISBLANK($J8),$J8="Unknown",$J8="Continual Operation")</formula>
    </cfRule>
  </conditionalFormatting>
  <dataValidations count="2">
    <dataValidation type="list" allowBlank="1" showInputMessage="1" showErrorMessage="1" sqref="J8:J17" xr:uid="{E50DA125-8AA7-4029-8E64-0E0C5B11B4A2}">
      <formula1>Shift</formula1>
    </dataValidation>
    <dataValidation type="list" allowBlank="1" showInputMessage="1" showErrorMessage="1" sqref="K8:L17 F9:F17" xr:uid="{C7A611B1-242E-4015-9307-8D2CABF8EA88}">
      <formula1>Times</formula1>
    </dataValidation>
  </dataValidations>
  <hyperlinks>
    <hyperlink ref="B1" location="Summary!A1" display="Back to Summary Page" xr:uid="{8D96F9C0-1F40-4734-822B-8C148AD2AEE4}"/>
  </hyperlinks>
  <pageMargins left="0.7" right="0.7" top="0.75" bottom="0.75" header="0.3" footer="0.3"/>
  <pageSetup scale="90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2745A85-D21E-4918-9112-70BAF2B50467}">
          <x14:formula1>
            <xm:f>Lookups!$H$3:$H$4</xm:f>
          </x14:formula1>
          <xm:sqref>B8:B17</xm:sqref>
        </x14:dataValidation>
        <x14:dataValidation type="list" errorStyle="information" allowBlank="1" showInputMessage="1" errorTitle="Manual Entry" xr:uid="{E51D19C7-7909-42D6-B378-FC85BEE34BFF}">
          <x14:formula1>
            <xm:f>Lookups!$M$3</xm:f>
          </x14:formula1>
          <xm:sqref>H8:H17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23D06-19CA-4CE1-90C1-42AE84848DCE}">
  <sheetPr>
    <pageSetUpPr fitToPage="1"/>
  </sheetPr>
  <dimension ref="B1:U18"/>
  <sheetViews>
    <sheetView showGridLines="0" workbookViewId="0">
      <selection activeCell="B8" sqref="B8"/>
    </sheetView>
  </sheetViews>
  <sheetFormatPr defaultColWidth="8.83203125" defaultRowHeight="15" x14ac:dyDescent="0.2"/>
  <cols>
    <col min="1" max="1" width="2.6640625" style="22" customWidth="1"/>
    <col min="2" max="2" width="23.6640625" style="22" bestFit="1" customWidth="1"/>
    <col min="3" max="3" width="9.5" style="22" bestFit="1" customWidth="1"/>
    <col min="4" max="5" width="9.83203125" style="22" bestFit="1" customWidth="1"/>
    <col min="6" max="6" width="7.83203125" style="22" bestFit="1" customWidth="1"/>
    <col min="7" max="7" width="11.6640625" style="22" bestFit="1" customWidth="1"/>
    <col min="8" max="8" width="12.33203125" style="22" bestFit="1" customWidth="1"/>
    <col min="9" max="9" width="19.83203125" style="22" bestFit="1" customWidth="1"/>
    <col min="10" max="10" width="7.83203125" style="22" bestFit="1" customWidth="1"/>
    <col min="11" max="11" width="11.6640625" style="22" bestFit="1" customWidth="1"/>
    <col min="12" max="12" width="12.33203125" style="22" bestFit="1" customWidth="1"/>
    <col min="13" max="13" width="14.83203125" style="22" customWidth="1"/>
    <col min="14" max="14" width="12.1640625" style="22" bestFit="1" customWidth="1"/>
    <col min="15" max="15" width="11.83203125" style="22" bestFit="1" customWidth="1"/>
    <col min="16" max="16" width="14.1640625" style="22" bestFit="1" customWidth="1"/>
    <col min="17" max="17" width="11.83203125" style="22" hidden="1" customWidth="1"/>
    <col min="18" max="18" width="11.5" style="22" hidden="1" customWidth="1"/>
    <col min="19" max="19" width="12.5" style="22" hidden="1" customWidth="1"/>
    <col min="20" max="20" width="9.33203125" style="22" bestFit="1" customWidth="1"/>
    <col min="21" max="21" width="13.33203125" style="22" bestFit="1" customWidth="1"/>
    <col min="22" max="22" width="6.1640625" style="22" customWidth="1"/>
    <col min="23" max="16384" width="8.83203125" style="22"/>
  </cols>
  <sheetData>
    <row r="1" spans="2:21" ht="15.75" thickBot="1" x14ac:dyDescent="0.25">
      <c r="B1" s="21" t="s">
        <v>12</v>
      </c>
    </row>
    <row r="2" spans="2:21" ht="16.5" thickBot="1" x14ac:dyDescent="0.25">
      <c r="B2" s="110" t="s">
        <v>33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2"/>
    </row>
    <row r="4" spans="2:21" ht="15.75" x14ac:dyDescent="0.2">
      <c r="B4" s="113" t="s">
        <v>10</v>
      </c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5"/>
    </row>
    <row r="5" spans="2:21" s="64" customFormat="1" ht="14.45" customHeight="1" x14ac:dyDescent="0.2">
      <c r="B5" s="118" t="s">
        <v>56</v>
      </c>
      <c r="C5" s="118"/>
      <c r="D5" s="118"/>
      <c r="E5" s="118"/>
      <c r="F5" s="119" t="s">
        <v>74</v>
      </c>
      <c r="G5" s="119"/>
      <c r="H5" s="120"/>
      <c r="I5" s="121" t="s">
        <v>75</v>
      </c>
      <c r="J5" s="119"/>
      <c r="K5" s="119"/>
      <c r="L5" s="120"/>
      <c r="M5" s="121" t="s">
        <v>57</v>
      </c>
      <c r="N5" s="119"/>
      <c r="O5" s="119"/>
      <c r="P5" s="120"/>
      <c r="Q5" s="118" t="s">
        <v>67</v>
      </c>
      <c r="R5" s="118"/>
      <c r="S5" s="118"/>
      <c r="T5" s="119" t="s">
        <v>64</v>
      </c>
      <c r="U5" s="120"/>
    </row>
    <row r="6" spans="2:21" s="68" customFormat="1" ht="51" x14ac:dyDescent="0.2">
      <c r="B6" s="65" t="s">
        <v>24</v>
      </c>
      <c r="C6" s="65" t="s">
        <v>36</v>
      </c>
      <c r="D6" s="65" t="s">
        <v>59</v>
      </c>
      <c r="E6" s="65" t="s">
        <v>62</v>
      </c>
      <c r="F6" s="65" t="s">
        <v>22</v>
      </c>
      <c r="G6" s="65" t="s">
        <v>58</v>
      </c>
      <c r="H6" s="65" t="s">
        <v>55</v>
      </c>
      <c r="I6" s="65" t="s">
        <v>9</v>
      </c>
      <c r="J6" s="65" t="s">
        <v>22</v>
      </c>
      <c r="K6" s="65" t="s">
        <v>58</v>
      </c>
      <c r="L6" s="65" t="s">
        <v>55</v>
      </c>
      <c r="M6" s="65" t="s">
        <v>63</v>
      </c>
      <c r="N6" s="65" t="s">
        <v>60</v>
      </c>
      <c r="O6" s="65" t="s">
        <v>61</v>
      </c>
      <c r="P6" s="65" t="s">
        <v>23</v>
      </c>
      <c r="Q6" s="65" t="s">
        <v>69</v>
      </c>
      <c r="R6" s="65" t="s">
        <v>68</v>
      </c>
      <c r="S6" s="78" t="s">
        <v>70</v>
      </c>
      <c r="T6" s="78" t="s">
        <v>71</v>
      </c>
      <c r="U6" s="65" t="s">
        <v>66</v>
      </c>
    </row>
    <row r="7" spans="2:21" s="81" customFormat="1" x14ac:dyDescent="0.2">
      <c r="B7" s="70" t="s">
        <v>25</v>
      </c>
      <c r="C7" s="42">
        <v>25</v>
      </c>
      <c r="D7" s="72">
        <v>0.75</v>
      </c>
      <c r="E7" s="80">
        <v>100</v>
      </c>
      <c r="F7" s="42">
        <v>1</v>
      </c>
      <c r="G7" s="44">
        <v>100</v>
      </c>
      <c r="H7" s="84" cm="1">
        <f t="array" ref="H7">_xlfn.IFS(OR(ISBLANK(G7),ISBLANK(E7),ISBLANK(C7),ISBLANK(E7)),"",E7="Unknown",(G7*F7)/(C7*4.5),E7&lt;&gt;"Unknown",(G7*F7)/E7)</f>
        <v>1</v>
      </c>
      <c r="I7" s="42" t="s">
        <v>7</v>
      </c>
      <c r="J7" s="42">
        <v>1</v>
      </c>
      <c r="K7" s="44">
        <v>500</v>
      </c>
      <c r="L7" s="84" cm="1">
        <f t="array" ref="L7">_xlfn.IFS(OR(ISBLANK(K7),ISBLANK(J7),ISBLANK(C7),ISBLANK(E7)),"",E7="Unknown",(K7*J7)/(C7*4.5),E7&lt;&gt;"Unknown",(K7*J7)/E7)</f>
        <v>5</v>
      </c>
      <c r="M7" s="42" t="s">
        <v>18</v>
      </c>
      <c r="N7" s="70">
        <v>0.29166666666666669</v>
      </c>
      <c r="O7" s="70">
        <v>0.95833333333333337</v>
      </c>
      <c r="P7" s="73">
        <v>3952</v>
      </c>
      <c r="Q7" s="62"/>
      <c r="R7" s="62"/>
      <c r="S7" s="62"/>
      <c r="T7" s="62">
        <v>1.5</v>
      </c>
      <c r="U7" s="62" cm="1">
        <f t="array" ref="U7">_xlfn.IFS(OR(ISBLANK(C7),ISBLANK(P7),ISBLANK(D7),ISBLANK(L7)),"",OR(C7&lt;10,P7&lt;1500,D7&gt;=0.9,L7&lt;5),"DNQ",C7&gt;75,"Custom Program",AND(C7&gt;=10,C7&lt;=75),J7*K7*T7)</f>
        <v>750</v>
      </c>
    </row>
    <row r="8" spans="2:21" ht="14.45" customHeight="1" x14ac:dyDescent="0.2">
      <c r="B8" s="43"/>
      <c r="C8" s="43"/>
      <c r="D8" s="76"/>
      <c r="E8" s="79"/>
      <c r="F8" s="77"/>
      <c r="G8" s="45"/>
      <c r="H8" s="83" t="str" cm="1">
        <f t="array" ref="H8">_xlfn.IFS(OR(ISBLANK(G8),ISBLANK(E8),ISBLANK(C8),ISBLANK(E8)),"",E8="Unknown",(G8*F8)/(C8*4.5),E8&lt;&gt;"Unknown",(G8*F8)/E8)</f>
        <v/>
      </c>
      <c r="I8" s="43"/>
      <c r="J8" s="43"/>
      <c r="K8" s="45"/>
      <c r="L8" s="83" t="str" cm="1">
        <f t="array" ref="L8">_xlfn.IFS(OR(ISBLANK(K8),ISBLANK(J8),ISBLANK(C8),ISBLANK(E8)),"",E8="Unknown",(K8*J8)/(C8*4.5),E8&lt;&gt;"Unknown",(K8*J8)/E8)</f>
        <v/>
      </c>
      <c r="M8" s="43"/>
      <c r="N8" s="74"/>
      <c r="O8" s="74"/>
      <c r="P8" s="75"/>
      <c r="Q8" s="91"/>
      <c r="R8" s="91"/>
      <c r="S8" s="91"/>
      <c r="T8" s="82">
        <v>1.5</v>
      </c>
      <c r="U8" s="82" t="str" cm="1">
        <f t="array" ref="U8">_xlfn.IFS(OR(ISBLANK(C8),ISBLANK(P8),ISBLANK(D8),ISBLANK(L8)),"",OR(C8&lt;10,P8&lt;1500,D8&gt;=0.9,L8&lt;5),"DNQ",C8&gt;75,"Custom Program",AND(C8&gt;=10,C8&lt;=75),J8*K8*T8)</f>
        <v/>
      </c>
    </row>
    <row r="9" spans="2:21" x14ac:dyDescent="0.2">
      <c r="B9" s="43"/>
      <c r="C9" s="43"/>
      <c r="D9" s="76"/>
      <c r="E9" s="79"/>
      <c r="F9" s="77"/>
      <c r="G9" s="45"/>
      <c r="H9" s="83" t="str" cm="1">
        <f t="array" ref="H9">_xlfn.IFS(OR(ISBLANK(G9),ISBLANK(E9),ISBLANK(C9),ISBLANK(E9)),"",E9="Unknown",(G9*F9)/(C9*4.5),E9&lt;&gt;"Unknown",(G9*F9)/E9)</f>
        <v/>
      </c>
      <c r="I9" s="43"/>
      <c r="J9" s="43"/>
      <c r="K9" s="45"/>
      <c r="L9" s="83" t="str" cm="1">
        <f t="array" ref="L9">_xlfn.IFS(OR(ISBLANK(K9),ISBLANK(J9),ISBLANK(C9),ISBLANK(E9)),"",E9="Unknown",(K9*J9)/(C9*4.5),E9&lt;&gt;"Unknown",(K9*J9)/E9)</f>
        <v/>
      </c>
      <c r="M9" s="43"/>
      <c r="N9" s="74"/>
      <c r="O9" s="74"/>
      <c r="P9" s="75"/>
      <c r="Q9" s="91"/>
      <c r="R9" s="91"/>
      <c r="S9" s="91"/>
      <c r="T9" s="82">
        <v>1.5</v>
      </c>
      <c r="U9" s="82" t="str" cm="1">
        <f t="array" ref="U9">_xlfn.IFS(OR(ISBLANK(C9),ISBLANK(P9),ISBLANK(D9),ISBLANK(L9)),"",OR(C9&lt;10,P9&lt;1500,D9&gt;=0.9,L9&lt;5),"DNQ",C9&gt;75,"Custom Program",AND(C9&gt;=10,C9&lt;=75),J9*K9*T9)</f>
        <v/>
      </c>
    </row>
    <row r="10" spans="2:21" x14ac:dyDescent="0.2">
      <c r="B10" s="43"/>
      <c r="C10" s="43"/>
      <c r="D10" s="76"/>
      <c r="E10" s="79"/>
      <c r="F10" s="77"/>
      <c r="G10" s="45"/>
      <c r="H10" s="83" t="str" cm="1">
        <f t="array" ref="H10">_xlfn.IFS(OR(ISBLANK(G10),ISBLANK(E10),ISBLANK(C10),ISBLANK(E10)),"",E10="Unknown",(G10*F10)/(C10*4.5),E10&lt;&gt;"Unknown",(G10*F10)/E10)</f>
        <v/>
      </c>
      <c r="I10" s="43"/>
      <c r="J10" s="43"/>
      <c r="K10" s="45"/>
      <c r="L10" s="83" t="str" cm="1">
        <f t="array" ref="L10">_xlfn.IFS(OR(ISBLANK(K10),ISBLANK(J10),ISBLANK(C10),ISBLANK(E10)),"",E10="Unknown",(K10*J10)/(C10*4.5),E10&lt;&gt;"Unknown",(K10*J10)/E10)</f>
        <v/>
      </c>
      <c r="M10" s="43"/>
      <c r="N10" s="74"/>
      <c r="O10" s="74"/>
      <c r="P10" s="75"/>
      <c r="Q10" s="91"/>
      <c r="R10" s="91"/>
      <c r="S10" s="91"/>
      <c r="T10" s="82">
        <v>1.5</v>
      </c>
      <c r="U10" s="82" t="str" cm="1">
        <f t="array" ref="U10">_xlfn.IFS(OR(ISBLANK(C10),ISBLANK(P10),ISBLANK(D10),ISBLANK(L10)),"",OR(C10&lt;10,P10&lt;1500,D10&gt;=0.9,L10&lt;5),"DNQ",C10&gt;75,"Custom Program",AND(C10&gt;=10,C10&lt;=75),J10*K10*T10)</f>
        <v/>
      </c>
    </row>
    <row r="11" spans="2:21" x14ac:dyDescent="0.2">
      <c r="B11" s="43"/>
      <c r="C11" s="43"/>
      <c r="D11" s="76"/>
      <c r="E11" s="79"/>
      <c r="F11" s="77"/>
      <c r="G11" s="45"/>
      <c r="H11" s="83" t="str" cm="1">
        <f t="array" ref="H11">_xlfn.IFS(OR(ISBLANK(G11),ISBLANK(E11),ISBLANK(C11),ISBLANK(E11)),"",E11="Unknown",(G11*F11)/(C11*4.5),E11&lt;&gt;"Unknown",(G11*F11)/E11)</f>
        <v/>
      </c>
      <c r="I11" s="43"/>
      <c r="J11" s="43"/>
      <c r="K11" s="45"/>
      <c r="L11" s="83" t="str" cm="1">
        <f t="array" ref="L11">_xlfn.IFS(OR(ISBLANK(K11),ISBLANK(J11),ISBLANK(C11),ISBLANK(E11)),"",E11="Unknown",(K11*J11)/(C11*4.5),E11&lt;&gt;"Unknown",(K11*J11)/E11)</f>
        <v/>
      </c>
      <c r="M11" s="43"/>
      <c r="N11" s="74"/>
      <c r="O11" s="74"/>
      <c r="P11" s="75"/>
      <c r="Q11" s="91"/>
      <c r="R11" s="91"/>
      <c r="S11" s="91"/>
      <c r="T11" s="82">
        <v>1.5</v>
      </c>
      <c r="U11" s="82" t="str" cm="1">
        <f t="array" ref="U11">_xlfn.IFS(OR(ISBLANK(C11),ISBLANK(P11),ISBLANK(D11),ISBLANK(L11)),"",OR(C11&lt;10,P11&lt;1500,D11&gt;=0.9,L11&lt;5),"DNQ",C11&gt;75,"Custom Program",AND(C11&gt;=10,C11&lt;=75),J11*K11*T11)</f>
        <v/>
      </c>
    </row>
    <row r="12" spans="2:21" x14ac:dyDescent="0.2">
      <c r="B12" s="43"/>
      <c r="C12" s="43"/>
      <c r="D12" s="76"/>
      <c r="E12" s="79"/>
      <c r="F12" s="77"/>
      <c r="G12" s="45"/>
      <c r="H12" s="83" t="str" cm="1">
        <f t="array" ref="H12">_xlfn.IFS(OR(ISBLANK(G12),ISBLANK(E12),ISBLANK(C12),ISBLANK(E12)),"",E12="Unknown",(G12*F12)/(C12*4.5),E12&lt;&gt;"Unknown",(G12*F12)/E12)</f>
        <v/>
      </c>
      <c r="I12" s="43"/>
      <c r="J12" s="43"/>
      <c r="K12" s="45"/>
      <c r="L12" s="83" t="str" cm="1">
        <f t="array" ref="L12">_xlfn.IFS(OR(ISBLANK(K12),ISBLANK(J12),ISBLANK(C12),ISBLANK(E12)),"",E12="Unknown",(K12*J12)/(C12*4.5),E12&lt;&gt;"Unknown",(K12*J12)/E12)</f>
        <v/>
      </c>
      <c r="M12" s="43"/>
      <c r="N12" s="74"/>
      <c r="O12" s="74"/>
      <c r="P12" s="75"/>
      <c r="Q12" s="91"/>
      <c r="R12" s="91"/>
      <c r="S12" s="91"/>
      <c r="T12" s="82">
        <v>1.5</v>
      </c>
      <c r="U12" s="82" t="str" cm="1">
        <f t="array" ref="U12">_xlfn.IFS(OR(ISBLANK(C12),ISBLANK(P12),ISBLANK(D12),ISBLANK(L12)),"",OR(C12&lt;10,P12&lt;1500,D12&gt;=0.9,L12&lt;5),"DNQ",C12&gt;75,"Custom Program",AND(C12&gt;=10,C12&lt;=75),J12*K12*T12)</f>
        <v/>
      </c>
    </row>
    <row r="13" spans="2:21" x14ac:dyDescent="0.2">
      <c r="B13" s="43"/>
      <c r="C13" s="43"/>
      <c r="D13" s="76"/>
      <c r="E13" s="79"/>
      <c r="F13" s="77"/>
      <c r="G13" s="45"/>
      <c r="H13" s="83" t="str" cm="1">
        <f t="array" ref="H13">_xlfn.IFS(OR(ISBLANK(G13),ISBLANK(E13),ISBLANK(C13),ISBLANK(E13)),"",E13="Unknown",(G13*F13)/(C13*4.5),E13&lt;&gt;"Unknown",(G13*F13)/E13)</f>
        <v/>
      </c>
      <c r="I13" s="43"/>
      <c r="J13" s="43"/>
      <c r="K13" s="45"/>
      <c r="L13" s="83" t="str" cm="1">
        <f t="array" ref="L13">_xlfn.IFS(OR(ISBLANK(K13),ISBLANK(J13),ISBLANK(C13),ISBLANK(E13)),"",E13="Unknown",(K13*J13)/(C13*4.5),E13&lt;&gt;"Unknown",(K13*J13)/E13)</f>
        <v/>
      </c>
      <c r="M13" s="43"/>
      <c r="N13" s="74"/>
      <c r="O13" s="74"/>
      <c r="P13" s="75"/>
      <c r="Q13" s="91"/>
      <c r="R13" s="91"/>
      <c r="S13" s="91"/>
      <c r="T13" s="82">
        <v>1.5</v>
      </c>
      <c r="U13" s="82" t="str" cm="1">
        <f t="array" ref="U13">_xlfn.IFS(OR(ISBLANK(C13),ISBLANK(P13),ISBLANK(D13),ISBLANK(L13)),"",OR(C13&lt;10,P13&lt;1500,D13&gt;=0.9,L13&lt;5),"DNQ",C13&gt;75,"Custom Program",AND(C13&gt;=10,C13&lt;=75),J13*K13*T13)</f>
        <v/>
      </c>
    </row>
    <row r="14" spans="2:21" x14ac:dyDescent="0.2">
      <c r="B14" s="43"/>
      <c r="C14" s="43"/>
      <c r="D14" s="76"/>
      <c r="E14" s="79"/>
      <c r="F14" s="77"/>
      <c r="G14" s="45"/>
      <c r="H14" s="83" t="str" cm="1">
        <f t="array" ref="H14">_xlfn.IFS(OR(ISBLANK(G14),ISBLANK(E14),ISBLANK(C14),ISBLANK(E14)),"",E14="Unknown",(G14*F14)/(C14*4.5),E14&lt;&gt;"Unknown",(G14*F14)/E14)</f>
        <v/>
      </c>
      <c r="I14" s="43"/>
      <c r="J14" s="43"/>
      <c r="K14" s="45"/>
      <c r="L14" s="83" t="str" cm="1">
        <f t="array" ref="L14">_xlfn.IFS(OR(ISBLANK(K14),ISBLANK(J14),ISBLANK(C14),ISBLANK(E14)),"",E14="Unknown",(K14*J14)/(C14*4.5),E14&lt;&gt;"Unknown",(K14*J14)/E14)</f>
        <v/>
      </c>
      <c r="M14" s="43"/>
      <c r="N14" s="74"/>
      <c r="O14" s="74"/>
      <c r="P14" s="75"/>
      <c r="Q14" s="91"/>
      <c r="R14" s="91"/>
      <c r="S14" s="91"/>
      <c r="T14" s="82">
        <v>1.5</v>
      </c>
      <c r="U14" s="82" t="str" cm="1">
        <f t="array" ref="U14">_xlfn.IFS(OR(ISBLANK(C14),ISBLANK(P14),ISBLANK(D14),ISBLANK(L14)),"",OR(C14&lt;10,P14&lt;1500,D14&gt;=0.9,L14&lt;5),"DNQ",C14&gt;75,"Custom Program",AND(C14&gt;=10,C14&lt;=75),J14*K14*T14)</f>
        <v/>
      </c>
    </row>
    <row r="15" spans="2:21" x14ac:dyDescent="0.2">
      <c r="B15" s="43"/>
      <c r="C15" s="43"/>
      <c r="D15" s="76"/>
      <c r="E15" s="79"/>
      <c r="F15" s="77"/>
      <c r="G15" s="45"/>
      <c r="H15" s="83" t="str" cm="1">
        <f t="array" ref="H15">_xlfn.IFS(OR(ISBLANK(G15),ISBLANK(E15),ISBLANK(C15),ISBLANK(E15)),"",E15="Unknown",(G15*F15)/(C15*4.5),E15&lt;&gt;"Unknown",(G15*F15)/E15)</f>
        <v/>
      </c>
      <c r="I15" s="43"/>
      <c r="J15" s="43"/>
      <c r="K15" s="45"/>
      <c r="L15" s="83" t="str" cm="1">
        <f t="array" ref="L15">_xlfn.IFS(OR(ISBLANK(K15),ISBLANK(J15),ISBLANK(C15),ISBLANK(E15)),"",E15="Unknown",(K15*J15)/(C15*4.5),E15&lt;&gt;"Unknown",(K15*J15)/E15)</f>
        <v/>
      </c>
      <c r="M15" s="43"/>
      <c r="N15" s="74"/>
      <c r="O15" s="74"/>
      <c r="P15" s="75"/>
      <c r="Q15" s="91"/>
      <c r="R15" s="91"/>
      <c r="S15" s="91"/>
      <c r="T15" s="82">
        <v>1.5</v>
      </c>
      <c r="U15" s="82" t="str" cm="1">
        <f t="array" ref="U15">_xlfn.IFS(OR(ISBLANK(C15),ISBLANK(P15),ISBLANK(D15),ISBLANK(L15)),"",OR(C15&lt;10,P15&lt;1500,D15&gt;=0.9,L15&lt;5),"DNQ",C15&gt;75,"Custom Program",AND(C15&gt;=10,C15&lt;=75),J15*K15*T15)</f>
        <v/>
      </c>
    </row>
    <row r="16" spans="2:21" x14ac:dyDescent="0.2">
      <c r="B16" s="43"/>
      <c r="C16" s="43"/>
      <c r="D16" s="76"/>
      <c r="E16" s="79"/>
      <c r="F16" s="77"/>
      <c r="G16" s="45"/>
      <c r="H16" s="83" t="str" cm="1">
        <f t="array" ref="H16">_xlfn.IFS(OR(ISBLANK(G16),ISBLANK(E16),ISBLANK(C16),ISBLANK(E16)),"",E16="Unknown",(G16*F16)/(C16*4.5),E16&lt;&gt;"Unknown",(G16*F16)/E16)</f>
        <v/>
      </c>
      <c r="I16" s="43"/>
      <c r="J16" s="43"/>
      <c r="K16" s="45"/>
      <c r="L16" s="83" t="str" cm="1">
        <f t="array" ref="L16">_xlfn.IFS(OR(ISBLANK(K16),ISBLANK(J16),ISBLANK(C16),ISBLANK(E16)),"",E16="Unknown",(K16*J16)/(C16*4.5),E16&lt;&gt;"Unknown",(K16*J16)/E16)</f>
        <v/>
      </c>
      <c r="M16" s="43"/>
      <c r="N16" s="74"/>
      <c r="O16" s="74"/>
      <c r="P16" s="75"/>
      <c r="Q16" s="91"/>
      <c r="R16" s="91"/>
      <c r="S16" s="91"/>
      <c r="T16" s="82">
        <v>1.5</v>
      </c>
      <c r="U16" s="82" t="str" cm="1">
        <f t="array" ref="U16">_xlfn.IFS(OR(ISBLANK(C16),ISBLANK(P16),ISBLANK(D16),ISBLANK(L16)),"",OR(C16&lt;10,P16&lt;1500,D16&gt;=0.9,L16&lt;5),"DNQ",C16&gt;75,"Custom Program",AND(C16&gt;=10,C16&lt;=75),J16*K16*T16)</f>
        <v/>
      </c>
    </row>
    <row r="17" spans="2:21" x14ac:dyDescent="0.2">
      <c r="B17" s="43"/>
      <c r="C17" s="43"/>
      <c r="D17" s="76"/>
      <c r="E17" s="79"/>
      <c r="F17" s="77"/>
      <c r="G17" s="45"/>
      <c r="H17" s="83" t="str" cm="1">
        <f t="array" ref="H17">_xlfn.IFS(OR(ISBLANK(G17),ISBLANK(E17),ISBLANK(C17),ISBLANK(E17)),"",E17="Unknown",(G17*F17)/(C17*4.5),E17&lt;&gt;"Unknown",(G17*F17)/E17)</f>
        <v/>
      </c>
      <c r="I17" s="43"/>
      <c r="J17" s="43"/>
      <c r="K17" s="45"/>
      <c r="L17" s="83" t="str" cm="1">
        <f t="array" ref="L17">_xlfn.IFS(OR(ISBLANK(K17),ISBLANK(J17),ISBLANK(C17),ISBLANK(E17)),"",E17="Unknown",(K17*J17)/(C17*4.5),E17&lt;&gt;"Unknown",(K17*J17)/E17)</f>
        <v/>
      </c>
      <c r="M17" s="43"/>
      <c r="N17" s="74"/>
      <c r="O17" s="74"/>
      <c r="P17" s="75"/>
      <c r="Q17" s="91"/>
      <c r="R17" s="91"/>
      <c r="S17" s="91"/>
      <c r="T17" s="82">
        <v>1.5</v>
      </c>
      <c r="U17" s="82" t="str" cm="1">
        <f t="array" ref="U17">_xlfn.IFS(OR(ISBLANK(C17),ISBLANK(P17),ISBLANK(D17),ISBLANK(L17)),"",OR(C17&lt;10,P17&lt;1500,D17&gt;=0.9,L17&lt;5),"DNQ",C17&gt;75,"Custom Program",AND(C17&gt;=10,C17&lt;=75),J17*K17*T17)</f>
        <v/>
      </c>
    </row>
    <row r="18" spans="2:21" ht="16.149999999999999" customHeight="1" thickBot="1" x14ac:dyDescent="0.25">
      <c r="B18" s="116" t="s">
        <v>2</v>
      </c>
      <c r="C18" s="117"/>
      <c r="D18" s="117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69">
        <f>SUM(U8:U17)</f>
        <v>0</v>
      </c>
    </row>
  </sheetData>
  <sheetProtection algorithmName="SHA-512" hashValue="bOpX31O+qdgzKoe0XTKKNABz08cby5ivazWRKQDNj9XMWZQ4OTO4OZtddKY4jjPjOcEw5jgjGUo67OLs+0G6PQ==" saltValue="k0SrqVdJZLoF70OJd7yn9A==" spinCount="100000" sheet="1" selectLockedCells="1"/>
  <mergeCells count="9">
    <mergeCell ref="B18:T18"/>
    <mergeCell ref="F5:H5"/>
    <mergeCell ref="M5:P5"/>
    <mergeCell ref="I5:L5"/>
    <mergeCell ref="B2:U2"/>
    <mergeCell ref="B4:U4"/>
    <mergeCell ref="B5:E5"/>
    <mergeCell ref="Q5:S5"/>
    <mergeCell ref="T5:U5"/>
  </mergeCells>
  <conditionalFormatting sqref="F8:H17">
    <cfRule type="expression" dxfId="1" priority="3">
      <formula>OR(ISBLANK($B8),$B8="Inlet Modulating with Blowdown")</formula>
    </cfRule>
  </conditionalFormatting>
  <conditionalFormatting sqref="N8:O17">
    <cfRule type="expression" dxfId="0" priority="4">
      <formula>OR(ISBLANK($M8),$M8="Unknown",$M8="Continual Operation")</formula>
    </cfRule>
  </conditionalFormatting>
  <dataValidations count="2">
    <dataValidation type="list" allowBlank="1" showInputMessage="1" showErrorMessage="1" sqref="N8:O17" xr:uid="{E1CECABA-7664-4FD7-9064-9E98FBC836BC}">
      <formula1>Times</formula1>
    </dataValidation>
    <dataValidation type="list" allowBlank="1" showInputMessage="1" showErrorMessage="1" sqref="M8:M17" xr:uid="{7D24593E-A728-43F3-B47F-AE2260BE62CE}">
      <formula1>Shift</formula1>
    </dataValidation>
  </dataValidations>
  <hyperlinks>
    <hyperlink ref="B1" location="Summary!A1" display="Back to Summary Page" xr:uid="{293108CD-8EDB-4DA6-9FF2-B79BA152A2E4}"/>
  </hyperlinks>
  <pageMargins left="0.7" right="0.7" top="0.75" bottom="0.75" header="0.3" footer="0.3"/>
  <pageSetup scale="90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6A445E9-EB66-4CFB-B133-8DD18812B21F}">
          <x14:formula1>
            <xm:f>Lookups!$H$3:$H$4</xm:f>
          </x14:formula1>
          <xm:sqref>B8:B17</xm:sqref>
        </x14:dataValidation>
        <x14:dataValidation type="list" errorStyle="information" allowBlank="1" showInputMessage="1" errorTitle="Manual Entry" xr:uid="{C4B4A3D1-8430-43C0-B971-912CDEA1862E}">
          <x14:formula1>
            <xm:f>Lookups!$M$3</xm:f>
          </x14:formula1>
          <xm:sqref>E8:E17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6E338-8D8C-41DE-89B6-2062AC8B9608}">
  <sheetPr>
    <pageSetUpPr fitToPage="1"/>
  </sheetPr>
  <dimension ref="B1:K17"/>
  <sheetViews>
    <sheetView showGridLines="0" workbookViewId="0">
      <selection activeCell="B7" sqref="B7"/>
    </sheetView>
  </sheetViews>
  <sheetFormatPr defaultColWidth="8.83203125" defaultRowHeight="15" x14ac:dyDescent="0.2"/>
  <cols>
    <col min="1" max="1" width="2.6640625" style="22" customWidth="1"/>
    <col min="2" max="2" width="20.1640625" style="22" customWidth="1"/>
    <col min="3" max="3" width="7.6640625" style="22" customWidth="1"/>
    <col min="4" max="4" width="16.83203125" style="22" customWidth="1"/>
    <col min="5" max="5" width="14.83203125" style="22" bestFit="1" customWidth="1"/>
    <col min="6" max="6" width="23.6640625" style="22" customWidth="1"/>
    <col min="7" max="7" width="13.1640625" style="22" bestFit="1" customWidth="1"/>
    <col min="8" max="8" width="11.83203125" style="22" hidden="1" customWidth="1"/>
    <col min="9" max="9" width="13.33203125" style="22" hidden="1" customWidth="1"/>
    <col min="10" max="10" width="14.1640625" style="22" hidden="1" customWidth="1"/>
    <col min="11" max="11" width="20.33203125" style="22" customWidth="1"/>
    <col min="12" max="12" width="6.1640625" style="22" customWidth="1"/>
    <col min="13" max="16384" width="8.83203125" style="22"/>
  </cols>
  <sheetData>
    <row r="1" spans="2:11" s="40" customFormat="1" ht="15.75" thickBot="1" x14ac:dyDescent="0.25">
      <c r="B1" s="41" t="s">
        <v>12</v>
      </c>
      <c r="C1" s="90"/>
    </row>
    <row r="2" spans="2:11" ht="16.5" thickBot="1" x14ac:dyDescent="0.25">
      <c r="B2" s="110" t="s">
        <v>38</v>
      </c>
      <c r="C2" s="111"/>
      <c r="D2" s="111"/>
      <c r="E2" s="111"/>
      <c r="F2" s="111"/>
      <c r="G2" s="111"/>
      <c r="H2" s="111"/>
      <c r="I2" s="111"/>
      <c r="J2" s="111"/>
      <c r="K2" s="112"/>
    </row>
    <row r="4" spans="2:11" ht="15.75" x14ac:dyDescent="0.2">
      <c r="B4" s="122" t="s">
        <v>10</v>
      </c>
      <c r="C4" s="123"/>
      <c r="D4" s="123"/>
      <c r="E4" s="123"/>
      <c r="F4" s="123"/>
      <c r="G4" s="123"/>
      <c r="H4" s="123"/>
      <c r="I4" s="123"/>
      <c r="J4" s="123"/>
      <c r="K4" s="124"/>
    </row>
    <row r="5" spans="2:11" s="68" customFormat="1" ht="45" x14ac:dyDescent="0.2">
      <c r="B5" s="65" t="s">
        <v>9</v>
      </c>
      <c r="C5" s="65" t="s">
        <v>22</v>
      </c>
      <c r="D5" s="66" t="s">
        <v>23</v>
      </c>
      <c r="E5" s="66" t="s">
        <v>42</v>
      </c>
      <c r="F5" s="66" t="s">
        <v>37</v>
      </c>
      <c r="G5" s="65" t="s">
        <v>39</v>
      </c>
      <c r="H5" s="65" t="s">
        <v>52</v>
      </c>
      <c r="I5" s="65" t="s">
        <v>53</v>
      </c>
      <c r="J5" s="67" t="s">
        <v>54</v>
      </c>
      <c r="K5" s="65" t="s">
        <v>1</v>
      </c>
    </row>
    <row r="6" spans="2:11" x14ac:dyDescent="0.2">
      <c r="B6" s="42" t="s">
        <v>7</v>
      </c>
      <c r="C6" s="42">
        <v>1</v>
      </c>
      <c r="D6" s="37">
        <v>3952</v>
      </c>
      <c r="E6" s="37" t="s">
        <v>44</v>
      </c>
      <c r="F6" s="31" t="s">
        <v>25</v>
      </c>
      <c r="G6" s="62">
        <v>150</v>
      </c>
      <c r="H6" s="61">
        <f>IFERROR(I6/6136*0.95,"")</f>
        <v>0.43319999999999992</v>
      </c>
      <c r="I6" s="63" cm="1">
        <f t="array" ref="I6">IFERROR(INDEX(Lookups!$R$3:$R$10,MATCH(1,(E6=Lookups!$P$3:$P$10)*(F6=Control_Type),0))*3*6136*C6,"")</f>
        <v>2798.0159999999996</v>
      </c>
      <c r="J6" s="63">
        <f>IFERROR(I6*10,"")</f>
        <v>27980.159999999996</v>
      </c>
      <c r="K6" s="62" cm="1">
        <f t="array" ref="K6">_xlfn.IFS(ISBLANK(D6),"",D6&lt;1500,"DNQ",D6&gt;=1500,C6*G6)</f>
        <v>150</v>
      </c>
    </row>
    <row r="7" spans="2:11" x14ac:dyDescent="0.2">
      <c r="B7" s="43"/>
      <c r="C7" s="43"/>
      <c r="D7" s="46"/>
      <c r="E7" s="46"/>
      <c r="F7" s="35"/>
      <c r="G7" s="82">
        <v>150</v>
      </c>
      <c r="H7" s="88" t="str">
        <f t="shared" ref="H7:H16" si="0">IFERROR(I7/6136*0.95,"")</f>
        <v/>
      </c>
      <c r="I7" s="89" t="str" cm="1">
        <f t="array" ref="I7">IFERROR(INDEX(Lookups!$R$3:$R$10,MATCH(1,(E7=Lookups!$P$3:$P$10)*(F7=Control_Type),0))*3*6136*C7,"")</f>
        <v/>
      </c>
      <c r="J7" s="89" t="str">
        <f>IFERROR(I7*10,"")</f>
        <v/>
      </c>
      <c r="K7" s="82" t="str" cm="1">
        <f t="array" ref="K7">_xlfn.IFS(ISBLANK(D7),"",D7&lt;1500,"DNQ",D7&gt;=1500,C7*G7)</f>
        <v/>
      </c>
    </row>
    <row r="8" spans="2:11" x14ac:dyDescent="0.2">
      <c r="B8" s="43"/>
      <c r="C8" s="43"/>
      <c r="D8" s="46"/>
      <c r="E8" s="46"/>
      <c r="F8" s="35"/>
      <c r="G8" s="82">
        <v>150</v>
      </c>
      <c r="H8" s="88" t="str">
        <f t="shared" si="0"/>
        <v/>
      </c>
      <c r="I8" s="89" t="str" cm="1">
        <f t="array" ref="I8">IFERROR(INDEX(Lookups!$R$3:$R$10,MATCH(1,(E8=Lookups!$P$3:$P$10)*(F8=Control_Type),0))*3*6136*C8,"")</f>
        <v/>
      </c>
      <c r="J8" s="89" t="str">
        <f t="shared" ref="J8:J16" si="1">IFERROR(I8*10,"")</f>
        <v/>
      </c>
      <c r="K8" s="82" t="str" cm="1">
        <f t="array" ref="K8">_xlfn.IFS(ISBLANK(D8),"",D8&lt;1500,"DNQ",D8&gt;=1500,C8*G8)</f>
        <v/>
      </c>
    </row>
    <row r="9" spans="2:11" x14ac:dyDescent="0.2">
      <c r="B9" s="43"/>
      <c r="C9" s="43"/>
      <c r="D9" s="46"/>
      <c r="E9" s="46"/>
      <c r="F9" s="35"/>
      <c r="G9" s="82">
        <v>150</v>
      </c>
      <c r="H9" s="88" t="str">
        <f t="shared" si="0"/>
        <v/>
      </c>
      <c r="I9" s="89" t="str" cm="1">
        <f t="array" ref="I9">IFERROR(INDEX(Lookups!$R$3:$R$10,MATCH(1,(E9=Lookups!$P$3:$P$10)*(F9=Control_Type),0))*3*6136*C9,"")</f>
        <v/>
      </c>
      <c r="J9" s="89" t="str">
        <f t="shared" si="1"/>
        <v/>
      </c>
      <c r="K9" s="82" t="str" cm="1">
        <f t="array" ref="K9">_xlfn.IFS(ISBLANK(D9),"",D9&lt;1500,"DNQ",D9&gt;=1500,C9*G9)</f>
        <v/>
      </c>
    </row>
    <row r="10" spans="2:11" x14ac:dyDescent="0.2">
      <c r="B10" s="43"/>
      <c r="C10" s="43"/>
      <c r="D10" s="46"/>
      <c r="E10" s="46"/>
      <c r="F10" s="35"/>
      <c r="G10" s="82">
        <v>150</v>
      </c>
      <c r="H10" s="88" t="str">
        <f t="shared" si="0"/>
        <v/>
      </c>
      <c r="I10" s="89" t="str" cm="1">
        <f t="array" ref="I10">IFERROR(INDEX(Lookups!$R$3:$R$10,MATCH(1,(E10=Lookups!$P$3:$P$10)*(F10=Control_Type),0))*3*6136*C10,"")</f>
        <v/>
      </c>
      <c r="J10" s="89" t="str">
        <f t="shared" si="1"/>
        <v/>
      </c>
      <c r="K10" s="82" t="str" cm="1">
        <f t="array" ref="K10">_xlfn.IFS(ISBLANK(D10),"",D10&lt;1500,"DNQ",D10&gt;=1500,C10*G10)</f>
        <v/>
      </c>
    </row>
    <row r="11" spans="2:11" x14ac:dyDescent="0.2">
      <c r="B11" s="43"/>
      <c r="C11" s="43"/>
      <c r="D11" s="46"/>
      <c r="E11" s="46"/>
      <c r="F11" s="35"/>
      <c r="G11" s="82">
        <v>150</v>
      </c>
      <c r="H11" s="88" t="str">
        <f t="shared" si="0"/>
        <v/>
      </c>
      <c r="I11" s="89" t="str" cm="1">
        <f t="array" ref="I11">IFERROR(INDEX(Lookups!$R$3:$R$10,MATCH(1,(E11=Lookups!$P$3:$P$10)*(F11=Control_Type),0))*3*6136*C11,"")</f>
        <v/>
      </c>
      <c r="J11" s="89" t="str">
        <f t="shared" si="1"/>
        <v/>
      </c>
      <c r="K11" s="82" t="str" cm="1">
        <f t="array" ref="K11">_xlfn.IFS(ISBLANK(D11),"",D11&lt;1500,"DNQ",D11&gt;=1500,C11*G11)</f>
        <v/>
      </c>
    </row>
    <row r="12" spans="2:11" x14ac:dyDescent="0.2">
      <c r="B12" s="43"/>
      <c r="C12" s="43"/>
      <c r="D12" s="46"/>
      <c r="E12" s="46"/>
      <c r="F12" s="35"/>
      <c r="G12" s="82">
        <v>150</v>
      </c>
      <c r="H12" s="88" t="str">
        <f t="shared" si="0"/>
        <v/>
      </c>
      <c r="I12" s="89" t="str" cm="1">
        <f t="array" ref="I12">IFERROR(INDEX(Lookups!$R$3:$R$10,MATCH(1,(E12=Lookups!$P$3:$P$10)*(F12=Control_Type),0))*3*6136*C12,"")</f>
        <v/>
      </c>
      <c r="J12" s="89" t="str">
        <f t="shared" si="1"/>
        <v/>
      </c>
      <c r="K12" s="82" t="str" cm="1">
        <f t="array" ref="K12">_xlfn.IFS(ISBLANK(D12),"",D12&lt;1500,"DNQ",D12&gt;=1500,C12*G12)</f>
        <v/>
      </c>
    </row>
    <row r="13" spans="2:11" x14ac:dyDescent="0.2">
      <c r="B13" s="43"/>
      <c r="C13" s="43"/>
      <c r="D13" s="46"/>
      <c r="E13" s="46"/>
      <c r="F13" s="35"/>
      <c r="G13" s="82">
        <v>150</v>
      </c>
      <c r="H13" s="88" t="str">
        <f t="shared" si="0"/>
        <v/>
      </c>
      <c r="I13" s="89" t="str" cm="1">
        <f t="array" ref="I13">IFERROR(INDEX(Lookups!$R$3:$R$10,MATCH(1,(E13=Lookups!$P$3:$P$10)*(F13=Control_Type),0))*3*6136*C13,"")</f>
        <v/>
      </c>
      <c r="J13" s="89" t="str">
        <f t="shared" si="1"/>
        <v/>
      </c>
      <c r="K13" s="82" t="str" cm="1">
        <f t="array" ref="K13">_xlfn.IFS(ISBLANK(D13),"",D13&lt;1500,"DNQ",D13&gt;=1500,C13*G13)</f>
        <v/>
      </c>
    </row>
    <row r="14" spans="2:11" x14ac:dyDescent="0.2">
      <c r="B14" s="43"/>
      <c r="C14" s="43"/>
      <c r="D14" s="46"/>
      <c r="E14" s="46"/>
      <c r="F14" s="35"/>
      <c r="G14" s="82">
        <v>150</v>
      </c>
      <c r="H14" s="88" t="str">
        <f t="shared" si="0"/>
        <v/>
      </c>
      <c r="I14" s="89" t="str" cm="1">
        <f t="array" ref="I14">IFERROR(INDEX(Lookups!$R$3:$R$10,MATCH(1,(E14=Lookups!$P$3:$P$10)*(F14=Control_Type),0))*3*6136*C14,"")</f>
        <v/>
      </c>
      <c r="J14" s="89" t="str">
        <f t="shared" si="1"/>
        <v/>
      </c>
      <c r="K14" s="82" t="str" cm="1">
        <f t="array" ref="K14">_xlfn.IFS(ISBLANK(D14),"",D14&lt;1500,"DNQ",D14&gt;=1500,C14*G14)</f>
        <v/>
      </c>
    </row>
    <row r="15" spans="2:11" x14ac:dyDescent="0.2">
      <c r="B15" s="43"/>
      <c r="C15" s="43"/>
      <c r="D15" s="46"/>
      <c r="E15" s="46"/>
      <c r="F15" s="35"/>
      <c r="G15" s="82">
        <v>150</v>
      </c>
      <c r="H15" s="88" t="str">
        <f t="shared" si="0"/>
        <v/>
      </c>
      <c r="I15" s="89" t="str" cm="1">
        <f t="array" ref="I15">IFERROR(INDEX(Lookups!$R$3:$R$10,MATCH(1,(E15=Lookups!$P$3:$P$10)*(F15=Control_Type),0))*3*6136*C15,"")</f>
        <v/>
      </c>
      <c r="J15" s="89" t="str">
        <f t="shared" si="1"/>
        <v/>
      </c>
      <c r="K15" s="82" t="str" cm="1">
        <f t="array" ref="K15">_xlfn.IFS(ISBLANK(D15),"",D15&lt;1500,"DNQ",D15&gt;=1500,C15*G15)</f>
        <v/>
      </c>
    </row>
    <row r="16" spans="2:11" ht="15.75" thickBot="1" x14ac:dyDescent="0.25">
      <c r="B16" s="43"/>
      <c r="C16" s="43"/>
      <c r="D16" s="46"/>
      <c r="E16" s="46"/>
      <c r="F16" s="35"/>
      <c r="G16" s="82">
        <v>150</v>
      </c>
      <c r="H16" s="88" t="str">
        <f t="shared" si="0"/>
        <v/>
      </c>
      <c r="I16" s="89" t="str" cm="1">
        <f t="array" ref="I16">IFERROR(INDEX(Lookups!$R$3:$R$10,MATCH(1,(E16=Lookups!$P$3:$P$10)*(F16=Control_Type),0))*3*6136*C16,"")</f>
        <v/>
      </c>
      <c r="J16" s="89" t="str">
        <f t="shared" si="1"/>
        <v/>
      </c>
      <c r="K16" s="82" t="str" cm="1">
        <f t="array" ref="K16">_xlfn.IFS(ISBLANK(D16),"",D16&lt;1500,"DNQ",D16&gt;=1500,C16*G16)</f>
        <v/>
      </c>
    </row>
    <row r="17" spans="2:11" ht="16.149999999999999" customHeight="1" thickBot="1" x14ac:dyDescent="0.25">
      <c r="B17" s="116" t="s">
        <v>2</v>
      </c>
      <c r="C17" s="117"/>
      <c r="D17" s="117"/>
      <c r="E17" s="117"/>
      <c r="F17" s="117"/>
      <c r="G17" s="117"/>
      <c r="H17" s="117"/>
      <c r="I17" s="117"/>
      <c r="J17" s="117"/>
      <c r="K17" s="23">
        <f>SUM(K7:K16)</f>
        <v>0</v>
      </c>
    </row>
  </sheetData>
  <sheetProtection algorithmName="SHA-512" hashValue="/gOZD+kazU6iF6UBu1SqX9U8slk/XghtLGO196IizwRVEo/3E8v9kHmt7Ss8+O08MG0CsMeccQQi6q1DnJ0+7Q==" saltValue="0I9jCh2Q7briRIZ6N3dJ3w==" spinCount="100000" sheet="1" selectLockedCells="1"/>
  <mergeCells count="3">
    <mergeCell ref="B2:K2"/>
    <mergeCell ref="B4:K4"/>
    <mergeCell ref="B17:J17"/>
  </mergeCells>
  <dataValidations count="2">
    <dataValidation type="list" allowBlank="1" showInputMessage="1" showErrorMessage="1" sqref="F7:F16" xr:uid="{25946F60-52B7-4AD1-B86C-894A92EDF946}">
      <formula1>Control_Type</formula1>
    </dataValidation>
    <dataValidation type="list" allowBlank="1" showInputMessage="1" showErrorMessage="1" sqref="E7:E16" xr:uid="{9959A89E-6F6A-40C2-B793-6CEFF6961342}">
      <formula1>Compressor_Type</formula1>
    </dataValidation>
  </dataValidations>
  <hyperlinks>
    <hyperlink ref="B1" location="Summary!A1" display="Back to Summary Page" xr:uid="{3EDCED5F-0317-4986-BC36-8F3A284257B7}"/>
  </hyperlinks>
  <pageMargins left="0.7" right="0.7" top="0.75" bottom="0.75" header="0.3" footer="0.3"/>
  <pageSetup scale="90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E4E8C-76B2-425D-8F15-A28B506238CD}">
  <dimension ref="B2:R98"/>
  <sheetViews>
    <sheetView workbookViewId="0"/>
  </sheetViews>
  <sheetFormatPr defaultColWidth="9.1640625" defaultRowHeight="15" x14ac:dyDescent="0.25"/>
  <cols>
    <col min="1" max="1" width="2.6640625" style="26" customWidth="1"/>
    <col min="2" max="2" width="19.1640625" style="26" bestFit="1" customWidth="1"/>
    <col min="3" max="3" width="12.33203125" style="26" bestFit="1" customWidth="1"/>
    <col min="4" max="4" width="17" style="26" bestFit="1" customWidth="1"/>
    <col min="5" max="5" width="2.6640625" style="26" customWidth="1"/>
    <col min="6" max="6" width="9.83203125" style="26" bestFit="1" customWidth="1"/>
    <col min="7" max="7" width="2.6640625" style="26" customWidth="1"/>
    <col min="8" max="8" width="27.83203125" style="26" hidden="1" customWidth="1"/>
    <col min="9" max="9" width="27.83203125" style="26" customWidth="1"/>
    <col min="10" max="10" width="13.1640625" style="26" bestFit="1" customWidth="1"/>
    <col min="11" max="11" width="16.83203125" style="26" bestFit="1" customWidth="1"/>
    <col min="12" max="12" width="2.83203125" style="26" customWidth="1"/>
    <col min="13" max="13" width="20" style="26" bestFit="1" customWidth="1"/>
    <col min="14" max="14" width="2.83203125" style="26" customWidth="1"/>
    <col min="15" max="15" width="15.6640625" style="26" hidden="1" customWidth="1"/>
    <col min="16" max="16" width="15.6640625" style="26" bestFit="1" customWidth="1"/>
    <col min="17" max="17" width="27.5" style="26" bestFit="1" customWidth="1"/>
    <col min="18" max="18" width="8.5" style="26" bestFit="1" customWidth="1"/>
    <col min="19" max="16384" width="9.1640625" style="26"/>
  </cols>
  <sheetData>
    <row r="2" spans="2:18" x14ac:dyDescent="0.25">
      <c r="B2" s="25" t="s">
        <v>15</v>
      </c>
      <c r="C2" s="25" t="s">
        <v>79</v>
      </c>
      <c r="D2" s="25" t="s">
        <v>80</v>
      </c>
      <c r="F2" s="32" t="s">
        <v>21</v>
      </c>
      <c r="H2" s="27" t="s">
        <v>77</v>
      </c>
      <c r="I2" s="27" t="s">
        <v>45</v>
      </c>
      <c r="J2" s="38" t="s">
        <v>55</v>
      </c>
      <c r="K2" s="94" t="s">
        <v>78</v>
      </c>
      <c r="M2" s="38" t="s">
        <v>72</v>
      </c>
      <c r="O2" s="53" t="s">
        <v>42</v>
      </c>
      <c r="P2" s="53" t="s">
        <v>42</v>
      </c>
      <c r="Q2" s="54" t="s">
        <v>45</v>
      </c>
      <c r="R2" s="54" t="s">
        <v>46</v>
      </c>
    </row>
    <row r="3" spans="2:18" x14ac:dyDescent="0.25">
      <c r="B3" s="28" t="s">
        <v>16</v>
      </c>
      <c r="C3" s="36">
        <v>1976</v>
      </c>
      <c r="D3" s="28">
        <v>0.25</v>
      </c>
      <c r="F3" s="33">
        <v>0</v>
      </c>
      <c r="H3" s="29" t="s">
        <v>17</v>
      </c>
      <c r="I3" s="29" t="s">
        <v>17</v>
      </c>
      <c r="J3" s="29"/>
      <c r="K3" s="95">
        <v>0.82899999999999996</v>
      </c>
      <c r="L3" s="30"/>
      <c r="M3" s="29" t="s">
        <v>11</v>
      </c>
      <c r="N3" s="30"/>
      <c r="O3" s="57" t="s">
        <v>43</v>
      </c>
      <c r="P3" s="49" t="s">
        <v>43</v>
      </c>
      <c r="Q3" s="59" t="s">
        <v>47</v>
      </c>
      <c r="R3" s="50">
        <v>0.184</v>
      </c>
    </row>
    <row r="4" spans="2:18" x14ac:dyDescent="0.25">
      <c r="B4" s="28" t="s">
        <v>18</v>
      </c>
      <c r="C4" s="36">
        <v>3952</v>
      </c>
      <c r="D4" s="28">
        <v>0.95</v>
      </c>
      <c r="F4" s="33">
        <v>1.0416666666666666E-2</v>
      </c>
      <c r="H4" s="29" t="s">
        <v>25</v>
      </c>
      <c r="I4" s="29" t="s">
        <v>25</v>
      </c>
      <c r="J4" s="29" t="s">
        <v>26</v>
      </c>
      <c r="K4" s="95">
        <v>0.85099999999999998</v>
      </c>
      <c r="L4" s="30"/>
      <c r="M4" s="29" t="s">
        <v>26</v>
      </c>
      <c r="N4" s="30"/>
      <c r="O4" s="57" t="s">
        <v>44</v>
      </c>
      <c r="P4" s="49" t="s">
        <v>43</v>
      </c>
      <c r="Q4" s="56" t="s">
        <v>25</v>
      </c>
      <c r="R4" s="50">
        <v>0.13600000000000001</v>
      </c>
    </row>
    <row r="5" spans="2:18" x14ac:dyDescent="0.25">
      <c r="B5" s="28" t="s">
        <v>19</v>
      </c>
      <c r="C5" s="36">
        <v>5928</v>
      </c>
      <c r="D5" s="28">
        <v>0.95</v>
      </c>
      <c r="F5" s="33">
        <v>2.0833333333333332E-2</v>
      </c>
      <c r="H5"/>
      <c r="I5" s="29" t="s">
        <v>25</v>
      </c>
      <c r="J5" s="29" t="s">
        <v>76</v>
      </c>
      <c r="K5" s="96">
        <v>0.80900000000000005</v>
      </c>
      <c r="L5" s="30"/>
      <c r="M5" s="29" t="s">
        <v>76</v>
      </c>
      <c r="N5" s="30"/>
      <c r="O5" s="58" t="s">
        <v>11</v>
      </c>
      <c r="P5" s="49" t="s">
        <v>44</v>
      </c>
      <c r="Q5" s="56" t="s">
        <v>25</v>
      </c>
      <c r="R5" s="50">
        <v>0.152</v>
      </c>
    </row>
    <row r="6" spans="2:18" x14ac:dyDescent="0.25">
      <c r="B6" s="28" t="s">
        <v>20</v>
      </c>
      <c r="C6" s="36">
        <v>8320</v>
      </c>
      <c r="D6" s="28">
        <v>0.95</v>
      </c>
      <c r="F6" s="33">
        <v>3.125E-2</v>
      </c>
      <c r="H6"/>
      <c r="I6" s="29" t="s">
        <v>25</v>
      </c>
      <c r="J6" s="29" t="s">
        <v>27</v>
      </c>
      <c r="K6" s="96">
        <v>0.78</v>
      </c>
      <c r="L6" s="30"/>
      <c r="M6" s="29" t="s">
        <v>27</v>
      </c>
      <c r="N6" s="30"/>
      <c r="O6"/>
      <c r="P6" s="49" t="s">
        <v>44</v>
      </c>
      <c r="Q6" s="56" t="s">
        <v>48</v>
      </c>
      <c r="R6" s="50">
        <v>5.5E-2</v>
      </c>
    </row>
    <row r="7" spans="2:18" x14ac:dyDescent="0.25">
      <c r="B7" s="28" t="s">
        <v>11</v>
      </c>
      <c r="C7" s="36">
        <v>5702</v>
      </c>
      <c r="D7" s="28">
        <v>0.84</v>
      </c>
      <c r="F7" s="33">
        <v>4.1666666666666664E-2</v>
      </c>
      <c r="H7"/>
      <c r="I7" s="29" t="s">
        <v>25</v>
      </c>
      <c r="J7" s="29" t="s">
        <v>28</v>
      </c>
      <c r="K7" s="96">
        <v>0.76200000000000001</v>
      </c>
      <c r="L7" s="30"/>
      <c r="M7" s="29" t="s">
        <v>28</v>
      </c>
      <c r="N7" s="30"/>
      <c r="O7"/>
      <c r="P7" s="49" t="s">
        <v>44</v>
      </c>
      <c r="Q7" s="56" t="s">
        <v>49</v>
      </c>
      <c r="R7" s="51">
        <v>5.5E-2</v>
      </c>
    </row>
    <row r="8" spans="2:18" x14ac:dyDescent="0.25">
      <c r="F8" s="33">
        <v>5.2083333333333336E-2</v>
      </c>
      <c r="H8"/>
      <c r="I8" s="29" t="s">
        <v>25</v>
      </c>
      <c r="J8" s="29" t="s">
        <v>29</v>
      </c>
      <c r="K8" s="97">
        <v>0.75700000000000001</v>
      </c>
      <c r="M8" s="29" t="s">
        <v>29</v>
      </c>
      <c r="O8"/>
      <c r="P8" s="49" t="s">
        <v>44</v>
      </c>
      <c r="Q8" s="56" t="s">
        <v>50</v>
      </c>
      <c r="R8" s="51">
        <v>0.153</v>
      </c>
    </row>
    <row r="9" spans="2:18" x14ac:dyDescent="0.25">
      <c r="F9" s="33">
        <v>6.25E-2</v>
      </c>
      <c r="I9"/>
      <c r="J9"/>
      <c r="M9"/>
      <c r="O9"/>
      <c r="P9" s="49" t="s">
        <v>44</v>
      </c>
      <c r="Q9" s="56" t="s">
        <v>51</v>
      </c>
      <c r="R9" s="50">
        <v>0.17799999999999999</v>
      </c>
    </row>
    <row r="10" spans="2:18" x14ac:dyDescent="0.25">
      <c r="F10" s="33">
        <v>7.2916666666666671E-2</v>
      </c>
      <c r="M10"/>
      <c r="P10" s="55" t="s">
        <v>11</v>
      </c>
      <c r="Q10" s="60" t="s">
        <v>11</v>
      </c>
      <c r="R10" s="52">
        <v>0.107</v>
      </c>
    </row>
    <row r="11" spans="2:18" x14ac:dyDescent="0.25">
      <c r="F11" s="33">
        <v>8.3333333333333329E-2</v>
      </c>
    </row>
    <row r="12" spans="2:18" x14ac:dyDescent="0.25">
      <c r="F12" s="34">
        <v>9.375E-2</v>
      </c>
    </row>
    <row r="13" spans="2:18" x14ac:dyDescent="0.25">
      <c r="F13" s="34">
        <v>0.10416666666666667</v>
      </c>
    </row>
    <row r="14" spans="2:18" x14ac:dyDescent="0.25">
      <c r="F14" s="34">
        <v>0.11458333333333333</v>
      </c>
    </row>
    <row r="15" spans="2:18" x14ac:dyDescent="0.25">
      <c r="F15" s="34">
        <v>0.125</v>
      </c>
    </row>
    <row r="16" spans="2:18" x14ac:dyDescent="0.25">
      <c r="F16" s="34">
        <v>0.13541666666666666</v>
      </c>
    </row>
    <row r="17" spans="6:6" x14ac:dyDescent="0.25">
      <c r="F17" s="34">
        <v>0.14583333333333334</v>
      </c>
    </row>
    <row r="18" spans="6:6" x14ac:dyDescent="0.25">
      <c r="F18" s="34">
        <v>0.15625</v>
      </c>
    </row>
    <row r="19" spans="6:6" x14ac:dyDescent="0.25">
      <c r="F19" s="34">
        <v>0.16666666666666666</v>
      </c>
    </row>
    <row r="20" spans="6:6" x14ac:dyDescent="0.25">
      <c r="F20" s="34">
        <v>0.17708333333333334</v>
      </c>
    </row>
    <row r="21" spans="6:6" x14ac:dyDescent="0.25">
      <c r="F21" s="34">
        <v>0.1875</v>
      </c>
    </row>
    <row r="22" spans="6:6" x14ac:dyDescent="0.25">
      <c r="F22" s="34">
        <v>0.19791666666666666</v>
      </c>
    </row>
    <row r="23" spans="6:6" x14ac:dyDescent="0.25">
      <c r="F23" s="34">
        <v>0.20833333333333334</v>
      </c>
    </row>
    <row r="24" spans="6:6" x14ac:dyDescent="0.25">
      <c r="F24" s="34">
        <v>0.21875</v>
      </c>
    </row>
    <row r="25" spans="6:6" x14ac:dyDescent="0.25">
      <c r="F25" s="34">
        <v>0.22916666666666666</v>
      </c>
    </row>
    <row r="26" spans="6:6" x14ac:dyDescent="0.25">
      <c r="F26" s="34">
        <v>0.23958333333333334</v>
      </c>
    </row>
    <row r="27" spans="6:6" x14ac:dyDescent="0.25">
      <c r="F27" s="34">
        <v>0.25</v>
      </c>
    </row>
    <row r="28" spans="6:6" x14ac:dyDescent="0.25">
      <c r="F28" s="34">
        <v>0.26041666666666669</v>
      </c>
    </row>
    <row r="29" spans="6:6" x14ac:dyDescent="0.25">
      <c r="F29" s="34">
        <v>0.27083333333333331</v>
      </c>
    </row>
    <row r="30" spans="6:6" x14ac:dyDescent="0.25">
      <c r="F30" s="34">
        <v>0.28125</v>
      </c>
    </row>
    <row r="31" spans="6:6" x14ac:dyDescent="0.25">
      <c r="F31" s="34">
        <v>0.29166666666666669</v>
      </c>
    </row>
    <row r="32" spans="6:6" x14ac:dyDescent="0.25">
      <c r="F32" s="34">
        <v>0.30208333333333331</v>
      </c>
    </row>
    <row r="33" spans="6:6" x14ac:dyDescent="0.25">
      <c r="F33" s="34">
        <v>0.3125</v>
      </c>
    </row>
    <row r="34" spans="6:6" x14ac:dyDescent="0.25">
      <c r="F34" s="34">
        <v>0.32291666666666669</v>
      </c>
    </row>
    <row r="35" spans="6:6" x14ac:dyDescent="0.25">
      <c r="F35" s="34">
        <v>0.33333333333333331</v>
      </c>
    </row>
    <row r="36" spans="6:6" x14ac:dyDescent="0.25">
      <c r="F36" s="34">
        <v>0.34375</v>
      </c>
    </row>
    <row r="37" spans="6:6" x14ac:dyDescent="0.25">
      <c r="F37" s="34">
        <v>0.35416666666666669</v>
      </c>
    </row>
    <row r="38" spans="6:6" x14ac:dyDescent="0.25">
      <c r="F38" s="34">
        <v>0.36458333333333331</v>
      </c>
    </row>
    <row r="39" spans="6:6" x14ac:dyDescent="0.25">
      <c r="F39" s="34">
        <v>0.375</v>
      </c>
    </row>
    <row r="40" spans="6:6" x14ac:dyDescent="0.25">
      <c r="F40" s="34">
        <v>0.38541666666666669</v>
      </c>
    </row>
    <row r="41" spans="6:6" x14ac:dyDescent="0.25">
      <c r="F41" s="34">
        <v>0.39583333333333331</v>
      </c>
    </row>
    <row r="42" spans="6:6" x14ac:dyDescent="0.25">
      <c r="F42" s="34">
        <v>0.40625</v>
      </c>
    </row>
    <row r="43" spans="6:6" x14ac:dyDescent="0.25">
      <c r="F43" s="34">
        <v>0.41666666666666669</v>
      </c>
    </row>
    <row r="44" spans="6:6" x14ac:dyDescent="0.25">
      <c r="F44" s="34">
        <v>0.42708333333333331</v>
      </c>
    </row>
    <row r="45" spans="6:6" x14ac:dyDescent="0.25">
      <c r="F45" s="34">
        <v>0.4375</v>
      </c>
    </row>
    <row r="46" spans="6:6" x14ac:dyDescent="0.25">
      <c r="F46" s="34">
        <v>0.44791666666666669</v>
      </c>
    </row>
    <row r="47" spans="6:6" x14ac:dyDescent="0.25">
      <c r="F47" s="34">
        <v>0.45833333333333331</v>
      </c>
    </row>
    <row r="48" spans="6:6" x14ac:dyDescent="0.25">
      <c r="F48" s="34">
        <v>0.46875</v>
      </c>
    </row>
    <row r="49" spans="6:6" x14ac:dyDescent="0.25">
      <c r="F49" s="34">
        <v>0.47916666666666669</v>
      </c>
    </row>
    <row r="50" spans="6:6" x14ac:dyDescent="0.25">
      <c r="F50" s="34">
        <v>0.48958333333333331</v>
      </c>
    </row>
    <row r="51" spans="6:6" x14ac:dyDescent="0.25">
      <c r="F51" s="34">
        <v>0.5</v>
      </c>
    </row>
    <row r="52" spans="6:6" x14ac:dyDescent="0.25">
      <c r="F52" s="34">
        <v>0.51041666666666663</v>
      </c>
    </row>
    <row r="53" spans="6:6" x14ac:dyDescent="0.25">
      <c r="F53" s="34">
        <v>0.52083333333333337</v>
      </c>
    </row>
    <row r="54" spans="6:6" x14ac:dyDescent="0.25">
      <c r="F54" s="34">
        <v>0.53125</v>
      </c>
    </row>
    <row r="55" spans="6:6" x14ac:dyDescent="0.25">
      <c r="F55" s="34">
        <v>0.54166666666666663</v>
      </c>
    </row>
    <row r="56" spans="6:6" x14ac:dyDescent="0.25">
      <c r="F56" s="34">
        <v>0.55208333333333337</v>
      </c>
    </row>
    <row r="57" spans="6:6" x14ac:dyDescent="0.25">
      <c r="F57" s="34">
        <v>0.5625</v>
      </c>
    </row>
    <row r="58" spans="6:6" x14ac:dyDescent="0.25">
      <c r="F58" s="34">
        <v>0.57291666666666663</v>
      </c>
    </row>
    <row r="59" spans="6:6" x14ac:dyDescent="0.25">
      <c r="F59" s="34">
        <v>0.58333333333333337</v>
      </c>
    </row>
    <row r="60" spans="6:6" x14ac:dyDescent="0.25">
      <c r="F60" s="34">
        <v>0.59375</v>
      </c>
    </row>
    <row r="61" spans="6:6" x14ac:dyDescent="0.25">
      <c r="F61" s="34">
        <v>0.60416666666666663</v>
      </c>
    </row>
    <row r="62" spans="6:6" x14ac:dyDescent="0.25">
      <c r="F62" s="34">
        <v>0.61458333333333337</v>
      </c>
    </row>
    <row r="63" spans="6:6" x14ac:dyDescent="0.25">
      <c r="F63" s="34">
        <v>0.625</v>
      </c>
    </row>
    <row r="64" spans="6:6" x14ac:dyDescent="0.25">
      <c r="F64" s="34">
        <v>0.63541666666666663</v>
      </c>
    </row>
    <row r="65" spans="6:6" x14ac:dyDescent="0.25">
      <c r="F65" s="34">
        <v>0.64583333333333337</v>
      </c>
    </row>
    <row r="66" spans="6:6" x14ac:dyDescent="0.25">
      <c r="F66" s="34">
        <v>0.65625</v>
      </c>
    </row>
    <row r="67" spans="6:6" x14ac:dyDescent="0.25">
      <c r="F67" s="34">
        <v>0.66666666666666663</v>
      </c>
    </row>
    <row r="68" spans="6:6" x14ac:dyDescent="0.25">
      <c r="F68" s="34">
        <v>0.67708333333333337</v>
      </c>
    </row>
    <row r="69" spans="6:6" x14ac:dyDescent="0.25">
      <c r="F69" s="34">
        <v>0.6875</v>
      </c>
    </row>
    <row r="70" spans="6:6" x14ac:dyDescent="0.25">
      <c r="F70" s="34">
        <v>0.69791666666666663</v>
      </c>
    </row>
    <row r="71" spans="6:6" x14ac:dyDescent="0.25">
      <c r="F71" s="34">
        <v>0.70833333333333337</v>
      </c>
    </row>
    <row r="72" spans="6:6" x14ac:dyDescent="0.25">
      <c r="F72" s="34">
        <v>0.71875</v>
      </c>
    </row>
    <row r="73" spans="6:6" x14ac:dyDescent="0.25">
      <c r="F73" s="34">
        <v>0.72916666666666663</v>
      </c>
    </row>
    <row r="74" spans="6:6" x14ac:dyDescent="0.25">
      <c r="F74" s="34">
        <v>0.73958333333333337</v>
      </c>
    </row>
    <row r="75" spans="6:6" x14ac:dyDescent="0.25">
      <c r="F75" s="34">
        <v>0.75</v>
      </c>
    </row>
    <row r="76" spans="6:6" x14ac:dyDescent="0.25">
      <c r="F76" s="34">
        <v>0.76041666666666663</v>
      </c>
    </row>
    <row r="77" spans="6:6" x14ac:dyDescent="0.25">
      <c r="F77" s="34">
        <v>0.77083333333333337</v>
      </c>
    </row>
    <row r="78" spans="6:6" x14ac:dyDescent="0.25">
      <c r="F78" s="34">
        <v>0.78125</v>
      </c>
    </row>
    <row r="79" spans="6:6" x14ac:dyDescent="0.25">
      <c r="F79" s="34">
        <v>0.79166666666666663</v>
      </c>
    </row>
    <row r="80" spans="6:6" x14ac:dyDescent="0.25">
      <c r="F80" s="34">
        <v>0.80208333333333337</v>
      </c>
    </row>
    <row r="81" spans="6:6" x14ac:dyDescent="0.25">
      <c r="F81" s="34">
        <v>0.8125</v>
      </c>
    </row>
    <row r="82" spans="6:6" x14ac:dyDescent="0.25">
      <c r="F82" s="34">
        <v>0.82291666666666663</v>
      </c>
    </row>
    <row r="83" spans="6:6" x14ac:dyDescent="0.25">
      <c r="F83" s="34">
        <v>0.83333333333333337</v>
      </c>
    </row>
    <row r="84" spans="6:6" x14ac:dyDescent="0.25">
      <c r="F84" s="34">
        <v>0.84375</v>
      </c>
    </row>
    <row r="85" spans="6:6" x14ac:dyDescent="0.25">
      <c r="F85" s="34">
        <v>0.85416666666666663</v>
      </c>
    </row>
    <row r="86" spans="6:6" x14ac:dyDescent="0.25">
      <c r="F86" s="34">
        <v>0.86458333333333337</v>
      </c>
    </row>
    <row r="87" spans="6:6" x14ac:dyDescent="0.25">
      <c r="F87" s="34">
        <v>0.875</v>
      </c>
    </row>
    <row r="88" spans="6:6" x14ac:dyDescent="0.25">
      <c r="F88" s="34">
        <v>0.88541666666666663</v>
      </c>
    </row>
    <row r="89" spans="6:6" x14ac:dyDescent="0.25">
      <c r="F89" s="34">
        <v>0.89583333333333337</v>
      </c>
    </row>
    <row r="90" spans="6:6" x14ac:dyDescent="0.25">
      <c r="F90" s="34">
        <v>0.90625</v>
      </c>
    </row>
    <row r="91" spans="6:6" x14ac:dyDescent="0.25">
      <c r="F91" s="34">
        <v>0.91666666666666663</v>
      </c>
    </row>
    <row r="92" spans="6:6" x14ac:dyDescent="0.25">
      <c r="F92" s="34">
        <v>0.92708333333333337</v>
      </c>
    </row>
    <row r="93" spans="6:6" x14ac:dyDescent="0.25">
      <c r="F93" s="34">
        <v>0.9375</v>
      </c>
    </row>
    <row r="94" spans="6:6" x14ac:dyDescent="0.25">
      <c r="F94" s="34">
        <v>0.94791666666666663</v>
      </c>
    </row>
    <row r="95" spans="6:6" x14ac:dyDescent="0.25">
      <c r="F95" s="34">
        <v>0.95833333333333337</v>
      </c>
    </row>
    <row r="96" spans="6:6" x14ac:dyDescent="0.25">
      <c r="F96" s="34">
        <v>0.96875</v>
      </c>
    </row>
    <row r="97" spans="6:6" x14ac:dyDescent="0.25">
      <c r="F97" s="34">
        <v>0.97916666666666663</v>
      </c>
    </row>
    <row r="98" spans="6:6" x14ac:dyDescent="0.25">
      <c r="F98" s="34">
        <v>0.98958333333333337</v>
      </c>
    </row>
  </sheetData>
  <phoneticPr fontId="3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c8d5760e-638a-47e8-9e2e-1226c2cb268d" origin="userSelected">
  <element uid="42834bfb-1ec1-4beb-bd64-eb83fb3cb3f3" value=""/>
</sisl>
</file>

<file path=customXml/item2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JjOGQ1NzYwZS02MzhhLTQ3ZTgtOWUyZS0xMjI2YzJjYjI2OGQiIG9yaWdpbj0idXNlclNlbGVjdGVkIj48ZWxlbWVudCB1aWQ9IjQyODM0YmZiLTFlYzEtNGJlYi1iZDY0LWViODNmYjNjYjNmMyIgdmFsdWU9IiIgeG1sbnM9Imh0dHA6Ly93d3cuYm9sZG9uamFtZXMuY29tLzIwMDgvMDEvc2llL2ludGVybmFsL2xhYmVsIiAvPjwvc2lzbD48VXNlck5hbWU+TEVJRE9TLUNPUlBcbmdvdm48L1VzZXJOYW1lPjxEYXRlVGltZT42LzE4LzIwMTkgMTI6MDQ6MjQgQU08L0RhdGVUaW1lPjxMYWJlbFN0cmluZz5VbnJlc3RyaWN0ZWQ8L0xhYmVsU3RyaW5nPjwvaXRlbT48L2xhYmVsSGlzdG9yeT4=</Value>
</WrappedLabelHistory>
</file>

<file path=customXml/itemProps1.xml><?xml version="1.0" encoding="utf-8"?>
<ds:datastoreItem xmlns:ds="http://schemas.openxmlformats.org/officeDocument/2006/customXml" ds:itemID="{C0F99E20-D45C-4E4F-B63D-E5EF5B789286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0A8388F2-AC55-4D09-B824-E0F6E3EEF782}">
  <ds:schemaRefs>
    <ds:schemaRef ds:uri="http://www.w3.org/2001/XMLSchema"/>
    <ds:schemaRef ds:uri="http://www.boldonjames.com/2016/02/Classifier/internal/wrappedLabelHistor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Summary</vt:lpstr>
      <vt:lpstr>VFD Compressor</vt:lpstr>
      <vt:lpstr>Air Receiver Tank</vt:lpstr>
      <vt:lpstr>No-Loss Condensate Drain</vt:lpstr>
      <vt:lpstr>Lookups</vt:lpstr>
      <vt:lpstr>Baseline_Control_Type</vt:lpstr>
      <vt:lpstr>Compressor_Type</vt:lpstr>
      <vt:lpstr>Control_Type</vt:lpstr>
      <vt:lpstr>Shift</vt:lpstr>
      <vt:lpstr>Tank_Capacity</vt:lpstr>
      <vt:lpstr>Times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Ganigan, Jared M.</dc:creator>
  <cp:lastModifiedBy>Stewart, Eileen L. [US-US]</cp:lastModifiedBy>
  <cp:lastPrinted>2018-06-26T20:09:53Z</cp:lastPrinted>
  <dcterms:created xsi:type="dcterms:W3CDTF">2017-11-07T11:07:52Z</dcterms:created>
  <dcterms:modified xsi:type="dcterms:W3CDTF">2025-06-28T01:38:44Z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a5858cbf-22c5-4043-9bf4-6781580d0997</vt:lpwstr>
  </property>
  <property fmtid="{D5CDD505-2E9C-101B-9397-08002B2CF9AE}" pid="3" name="bjSaver">
    <vt:lpwstr>G3ikdu48ttcEijIqm8mmgifimqM5dooD</vt:lpwstr>
  </property>
  <property fmtid="{D5CDD505-2E9C-101B-9397-08002B2CF9AE}" pid="4" name="bjDocumentSecurityLabel">
    <vt:lpwstr>Unrestricted</vt:lpwstr>
  </property>
  <property fmtid="{D5CDD505-2E9C-101B-9397-08002B2CF9AE}" pid="5" name="bjLabelHistoryID">
    <vt:lpwstr>{0A8388F2-AC55-4D09-B824-E0F6E3EEF782}</vt:lpwstr>
  </property>
  <property fmtid="{D5CDD505-2E9C-101B-9397-08002B2CF9AE}" pid="6" name="bjDocumentLabelXML">
    <vt:lpwstr>&lt;?xml version="1.0" encoding="us-ascii"?&gt;&lt;sisl xmlns:xsd="http://www.w3.org/2001/XMLSchema" xmlns:xsi="http://www.w3.org/2001/XMLSchema-instance" sislVersion="0" policy="c8d5760e-638a-47e8-9e2e-1226c2cb268d" origin="userSelected" xmlns="http://www.boldonj</vt:lpwstr>
  </property>
  <property fmtid="{D5CDD505-2E9C-101B-9397-08002B2CF9AE}" pid="7" name="bjDocumentLabelXML-0">
    <vt:lpwstr>ames.com/2008/01/sie/internal/label"&gt;&lt;element uid="42834bfb-1ec1-4beb-bd64-eb83fb3cb3f3" value="" /&gt;&lt;/sisl&gt;</vt:lpwstr>
  </property>
  <property fmtid="{D5CDD505-2E9C-101B-9397-08002B2CF9AE}" pid="8" name="MSIP_Label_c968a81f-7ed4-4faa-9408-9652e001dd96_Enabled">
    <vt:lpwstr>true</vt:lpwstr>
  </property>
  <property fmtid="{D5CDD505-2E9C-101B-9397-08002B2CF9AE}" pid="9" name="MSIP_Label_c968a81f-7ed4-4faa-9408-9652e001dd96_SetDate">
    <vt:lpwstr>2022-06-21T01:59:53Z</vt:lpwstr>
  </property>
  <property fmtid="{D5CDD505-2E9C-101B-9397-08002B2CF9AE}" pid="10" name="MSIP_Label_c968a81f-7ed4-4faa-9408-9652e001dd96_Method">
    <vt:lpwstr>Standard</vt:lpwstr>
  </property>
  <property fmtid="{D5CDD505-2E9C-101B-9397-08002B2CF9AE}" pid="11" name="MSIP_Label_c968a81f-7ed4-4faa-9408-9652e001dd96_Name">
    <vt:lpwstr>Unrestricted</vt:lpwstr>
  </property>
  <property fmtid="{D5CDD505-2E9C-101B-9397-08002B2CF9AE}" pid="12" name="MSIP_Label_c968a81f-7ed4-4faa-9408-9652e001dd96_SiteId">
    <vt:lpwstr>b64da4ac-e800-4cfc-8931-e607f720a1b8</vt:lpwstr>
  </property>
  <property fmtid="{D5CDD505-2E9C-101B-9397-08002B2CF9AE}" pid="13" name="MSIP_Label_c968a81f-7ed4-4faa-9408-9652e001dd96_ActionId">
    <vt:lpwstr>9b94b123-7883-4730-b979-849a4144cfd8</vt:lpwstr>
  </property>
  <property fmtid="{D5CDD505-2E9C-101B-9397-08002B2CF9AE}" pid="14" name="MSIP_Label_c968a81f-7ed4-4faa-9408-9652e001dd96_ContentBits">
    <vt:lpwstr>0</vt:lpwstr>
  </property>
</Properties>
</file>